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0" yWindow="0" windowWidth="21840" windowHeight="13740"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fullCalcOnLoad="1" concurrentCalc="0"/>
</workbook>
</file>

<file path=xl/calcChain.xml><?xml version="1.0" encoding="utf-8"?>
<calcChain xmlns="http://schemas.openxmlformats.org/spreadsheetml/2006/main">
  <c r="H3" i="3"/>
  <c r="I3"/>
  <c r="G6"/>
  <c r="C5" i="37"/>
  <c r="B5"/>
  <c r="D5"/>
  <c r="G5"/>
  <c r="C6"/>
  <c r="D6"/>
  <c r="C7"/>
  <c r="B7"/>
  <c r="D7"/>
  <c r="G7"/>
  <c r="C8"/>
  <c r="D8"/>
  <c r="C9"/>
  <c r="B9"/>
  <c r="D9"/>
  <c r="G9"/>
  <c r="C10"/>
  <c r="D10"/>
  <c r="C11"/>
  <c r="B11"/>
  <c r="D11"/>
  <c r="G11"/>
  <c r="C12"/>
  <c r="D12"/>
  <c r="C14"/>
  <c r="D14"/>
  <c r="C15"/>
  <c r="D15"/>
  <c r="C16"/>
  <c r="D16"/>
  <c r="C17"/>
  <c r="D17"/>
  <c r="C18"/>
  <c r="D18"/>
  <c r="C20"/>
  <c r="D20"/>
  <c r="C21"/>
  <c r="D21"/>
  <c r="C22"/>
  <c r="D22"/>
  <c r="C23"/>
  <c r="D23"/>
  <c r="C24"/>
  <c r="D24"/>
  <c r="B24"/>
  <c r="G24"/>
  <c r="C26"/>
  <c r="D26"/>
  <c r="C27"/>
  <c r="D27"/>
  <c r="B27"/>
  <c r="G27"/>
  <c r="C28"/>
  <c r="D28"/>
  <c r="C29"/>
  <c r="D29"/>
  <c r="B29"/>
  <c r="G29"/>
  <c r="C30"/>
  <c r="D30"/>
  <c r="C31"/>
  <c r="D31"/>
  <c r="B31"/>
  <c r="G31"/>
  <c r="C32"/>
  <c r="D32"/>
  <c r="C34"/>
  <c r="D34"/>
  <c r="C35"/>
  <c r="D35"/>
  <c r="C37"/>
  <c r="D37"/>
  <c r="C38"/>
  <c r="D38"/>
  <c r="C39"/>
  <c r="D39"/>
  <c r="C42"/>
  <c r="D42"/>
  <c r="B42"/>
  <c r="G42"/>
  <c r="C43"/>
  <c r="D43"/>
  <c r="C45"/>
  <c r="D45"/>
  <c r="C47"/>
  <c r="D47"/>
  <c r="C50"/>
  <c r="D50"/>
  <c r="C51"/>
  <c r="D51"/>
  <c r="C53"/>
  <c r="B53"/>
  <c r="D53"/>
  <c r="G53"/>
  <c r="C54"/>
  <c r="D54"/>
  <c r="C55"/>
  <c r="B55"/>
  <c r="D55"/>
  <c r="G55"/>
  <c r="C56"/>
  <c r="D56"/>
  <c r="C58"/>
  <c r="D58"/>
  <c r="C59"/>
  <c r="D59"/>
  <c r="C61"/>
  <c r="D61"/>
  <c r="C62"/>
  <c r="D62"/>
  <c r="C64"/>
  <c r="D64"/>
  <c r="C65"/>
  <c r="D65"/>
  <c r="B65"/>
  <c r="G65"/>
  <c r="C67"/>
  <c r="D67"/>
  <c r="C68"/>
  <c r="D68"/>
  <c r="C70"/>
  <c r="D70"/>
  <c r="C71"/>
  <c r="D71"/>
  <c r="C74"/>
  <c r="D74"/>
  <c r="C75"/>
  <c r="D75"/>
  <c r="C76"/>
  <c r="D76"/>
  <c r="C77"/>
  <c r="D77"/>
  <c r="C78"/>
  <c r="D78"/>
  <c r="C79"/>
  <c r="D79"/>
  <c r="C80"/>
  <c r="D80"/>
  <c r="C82"/>
  <c r="B82"/>
  <c r="D82"/>
  <c r="G82"/>
  <c r="C83"/>
  <c r="D83"/>
  <c r="C84"/>
  <c r="B84"/>
  <c r="D84"/>
  <c r="G84"/>
  <c r="C85"/>
  <c r="D85"/>
  <c r="C86"/>
  <c r="B86"/>
  <c r="D86"/>
  <c r="G86"/>
  <c r="C87"/>
  <c r="D87"/>
  <c r="C89"/>
  <c r="D89"/>
  <c r="C90"/>
  <c r="D90"/>
  <c r="C91"/>
  <c r="D91"/>
  <c r="C92"/>
  <c r="D92"/>
  <c r="C93"/>
  <c r="D93"/>
  <c r="C94"/>
  <c r="D94"/>
  <c r="C95"/>
  <c r="D95"/>
  <c r="C97"/>
  <c r="D97"/>
  <c r="C98"/>
  <c r="D98"/>
  <c r="C99"/>
  <c r="D99"/>
  <c r="C100"/>
  <c r="D100"/>
  <c r="C101"/>
  <c r="D101"/>
  <c r="C102"/>
  <c r="D102"/>
  <c r="C105"/>
  <c r="D105"/>
  <c r="C106"/>
  <c r="B106"/>
  <c r="D106"/>
  <c r="G106"/>
  <c r="C107"/>
  <c r="D107"/>
  <c r="C108"/>
  <c r="B108"/>
  <c r="D108"/>
  <c r="G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B134"/>
  <c r="D134"/>
  <c r="G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B169"/>
  <c r="D169"/>
  <c r="G169"/>
  <c r="C170"/>
  <c r="D170"/>
  <c r="C171"/>
  <c r="B171"/>
  <c r="D171"/>
  <c r="G171"/>
  <c r="C172"/>
  <c r="D172"/>
  <c r="C173"/>
  <c r="B173"/>
  <c r="D173"/>
  <c r="G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B207"/>
  <c r="G207"/>
  <c r="C208"/>
  <c r="D208"/>
  <c r="C210"/>
  <c r="D210"/>
  <c r="B210"/>
  <c r="G210"/>
  <c r="C211"/>
  <c r="D211"/>
  <c r="C212"/>
  <c r="D212"/>
  <c r="B212"/>
  <c r="G212"/>
  <c r="C213"/>
  <c r="D213"/>
  <c r="C216"/>
  <c r="D216"/>
  <c r="C217"/>
  <c r="D217"/>
  <c r="C219"/>
  <c r="D219"/>
  <c r="C220"/>
  <c r="D220"/>
  <c r="C221"/>
  <c r="D221"/>
  <c r="C224"/>
  <c r="D224"/>
  <c r="C225"/>
  <c r="D225"/>
  <c r="C227"/>
  <c r="D227"/>
  <c r="C228"/>
  <c r="D228"/>
  <c r="C230"/>
  <c r="D230"/>
  <c r="B230"/>
  <c r="G230"/>
  <c r="C231"/>
  <c r="D231"/>
  <c r="C233"/>
  <c r="B233"/>
  <c r="D233"/>
  <c r="G233"/>
  <c r="C234"/>
  <c r="D234"/>
  <c r="C236"/>
  <c r="D236"/>
  <c r="C238"/>
  <c r="D238"/>
  <c r="C239"/>
  <c r="D239"/>
  <c r="C242"/>
  <c r="D242"/>
  <c r="C243"/>
  <c r="B243"/>
  <c r="D243"/>
  <c r="G243"/>
  <c r="C244"/>
  <c r="D244"/>
  <c r="C245"/>
  <c r="B245"/>
  <c r="D245"/>
  <c r="G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B413"/>
  <c r="G413"/>
  <c r="C414"/>
  <c r="D414"/>
  <c r="C415"/>
  <c r="D415"/>
  <c r="C417"/>
  <c r="D417"/>
  <c r="C418"/>
  <c r="D418"/>
  <c r="C420"/>
  <c r="D420"/>
  <c r="C421"/>
  <c r="D421"/>
  <c r="C422"/>
  <c r="D422"/>
  <c r="C424"/>
  <c r="D424"/>
  <c r="C426"/>
  <c r="D426"/>
  <c r="C427"/>
  <c r="D427"/>
  <c r="C428"/>
  <c r="D428"/>
  <c r="C429"/>
  <c r="D429"/>
  <c r="C430"/>
  <c r="D430"/>
  <c r="C431"/>
  <c r="D431"/>
  <c r="B431"/>
  <c r="G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B617"/>
  <c r="G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D25" i="30"/>
  <c r="C1490" i="37"/>
  <c r="B1490"/>
  <c r="G1490"/>
  <c r="B1478"/>
  <c r="C1494"/>
  <c r="B1494"/>
  <c r="G1494"/>
  <c r="B1514"/>
  <c r="B2"/>
  <c r="B3"/>
  <c r="B4"/>
  <c r="B6"/>
  <c r="G6"/>
  <c r="B8"/>
  <c r="G8"/>
  <c r="B10"/>
  <c r="G10"/>
  <c r="B12"/>
  <c r="G12"/>
  <c r="B13"/>
  <c r="B14"/>
  <c r="G14"/>
  <c r="B15"/>
  <c r="G15"/>
  <c r="B16"/>
  <c r="G16"/>
  <c r="B17"/>
  <c r="G17"/>
  <c r="B18"/>
  <c r="G18"/>
  <c r="B19"/>
  <c r="B20"/>
  <c r="G20"/>
  <c r="B21"/>
  <c r="G21"/>
  <c r="B22"/>
  <c r="G22"/>
  <c r="B23"/>
  <c r="G23"/>
  <c r="B25"/>
  <c r="B26"/>
  <c r="G26"/>
  <c r="B28"/>
  <c r="G28"/>
  <c r="B30"/>
  <c r="G30"/>
  <c r="B32"/>
  <c r="G32"/>
  <c r="B33"/>
  <c r="B34"/>
  <c r="G34"/>
  <c r="B35"/>
  <c r="G35"/>
  <c r="B36"/>
  <c r="B37"/>
  <c r="G37"/>
  <c r="B38"/>
  <c r="G38"/>
  <c r="B39"/>
  <c r="G39"/>
  <c r="B40"/>
  <c r="B41"/>
  <c r="B43"/>
  <c r="G43"/>
  <c r="B44"/>
  <c r="B45"/>
  <c r="G45"/>
  <c r="B46"/>
  <c r="B47"/>
  <c r="G47"/>
  <c r="B48"/>
  <c r="B49"/>
  <c r="B50"/>
  <c r="G50"/>
  <c r="B51"/>
  <c r="G51"/>
  <c r="B52"/>
  <c r="B54"/>
  <c r="G54"/>
  <c r="B56"/>
  <c r="G56"/>
  <c r="B57"/>
  <c r="B58"/>
  <c r="G58"/>
  <c r="B59"/>
  <c r="G59"/>
  <c r="B60"/>
  <c r="B61"/>
  <c r="G61"/>
  <c r="B62"/>
  <c r="G62"/>
  <c r="B63"/>
  <c r="B64"/>
  <c r="G64"/>
  <c r="B66"/>
  <c r="B67"/>
  <c r="G67"/>
  <c r="B68"/>
  <c r="G68"/>
  <c r="B69"/>
  <c r="B70"/>
  <c r="G70"/>
  <c r="B71"/>
  <c r="G71"/>
  <c r="B72"/>
  <c r="B73"/>
  <c r="B74"/>
  <c r="G74"/>
  <c r="B75"/>
  <c r="G75"/>
  <c r="B76"/>
  <c r="G76"/>
  <c r="B77"/>
  <c r="G77"/>
  <c r="B78"/>
  <c r="G78"/>
  <c r="B79"/>
  <c r="G79"/>
  <c r="B80"/>
  <c r="G80"/>
  <c r="B81"/>
  <c r="B83"/>
  <c r="G83"/>
  <c r="B85"/>
  <c r="G85"/>
  <c r="B87"/>
  <c r="G87"/>
  <c r="B88"/>
  <c r="B89"/>
  <c r="G89"/>
  <c r="B90"/>
  <c r="G90"/>
  <c r="B91"/>
  <c r="G91"/>
  <c r="B92"/>
  <c r="G92"/>
  <c r="B93"/>
  <c r="G93"/>
  <c r="B94"/>
  <c r="G94"/>
  <c r="B95"/>
  <c r="G95"/>
  <c r="B96"/>
  <c r="B97"/>
  <c r="G97"/>
  <c r="B98"/>
  <c r="G98"/>
  <c r="B99"/>
  <c r="G99"/>
  <c r="B100"/>
  <c r="G100"/>
  <c r="B101"/>
  <c r="G101"/>
  <c r="B102"/>
  <c r="G102"/>
  <c r="B103"/>
  <c r="B104"/>
  <c r="B105"/>
  <c r="G105"/>
  <c r="B107"/>
  <c r="G107"/>
  <c r="B109"/>
  <c r="B110"/>
  <c r="G110"/>
  <c r="B111"/>
  <c r="G111"/>
  <c r="B112"/>
  <c r="G112"/>
  <c r="B113"/>
  <c r="G113"/>
  <c r="B114"/>
  <c r="G114"/>
  <c r="B115"/>
  <c r="G115"/>
  <c r="B116"/>
  <c r="G116"/>
  <c r="B117"/>
  <c r="B118"/>
  <c r="G118"/>
  <c r="B119"/>
  <c r="G119"/>
  <c r="B120"/>
  <c r="G120"/>
  <c r="B121"/>
  <c r="B122"/>
  <c r="B123"/>
  <c r="G123"/>
  <c r="B124"/>
  <c r="G124"/>
  <c r="B125"/>
  <c r="B126"/>
  <c r="G126"/>
  <c r="B127"/>
  <c r="G127"/>
  <c r="B128"/>
  <c r="B129"/>
  <c r="B130"/>
  <c r="G130"/>
  <c r="B131"/>
  <c r="G131"/>
  <c r="B132"/>
  <c r="G132"/>
  <c r="B133"/>
  <c r="B135"/>
  <c r="B136"/>
  <c r="B137"/>
  <c r="G137"/>
  <c r="B138"/>
  <c r="G138"/>
  <c r="B139"/>
  <c r="G139"/>
  <c r="B140"/>
  <c r="G140"/>
  <c r="B141"/>
  <c r="G141"/>
  <c r="B142"/>
  <c r="G142"/>
  <c r="B143"/>
  <c r="G143"/>
  <c r="B144"/>
  <c r="G144"/>
  <c r="B145"/>
  <c r="G145"/>
  <c r="B146"/>
  <c r="B147"/>
  <c r="G147"/>
  <c r="B148"/>
  <c r="B149"/>
  <c r="B150"/>
  <c r="B151"/>
  <c r="G151"/>
  <c r="B152"/>
  <c r="G152"/>
  <c r="B153"/>
  <c r="G153"/>
  <c r="B154"/>
  <c r="G154"/>
  <c r="B155"/>
  <c r="B156"/>
  <c r="G156"/>
  <c r="B157"/>
  <c r="B158"/>
  <c r="G158"/>
  <c r="B159"/>
  <c r="G159"/>
  <c r="B160"/>
  <c r="G160"/>
  <c r="B161"/>
  <c r="B162"/>
  <c r="B163"/>
  <c r="G163"/>
  <c r="B164"/>
  <c r="G164"/>
  <c r="B165"/>
  <c r="G165"/>
  <c r="B166"/>
  <c r="G166"/>
  <c r="B167"/>
  <c r="B168"/>
  <c r="G168"/>
  <c r="B170"/>
  <c r="G170"/>
  <c r="B172"/>
  <c r="G172"/>
  <c r="B174"/>
  <c r="G174"/>
  <c r="B175"/>
  <c r="B176"/>
  <c r="G176"/>
  <c r="B177"/>
  <c r="G177"/>
  <c r="B178"/>
  <c r="G178"/>
  <c r="B179"/>
  <c r="G179"/>
  <c r="B180"/>
  <c r="G180"/>
  <c r="B181"/>
  <c r="G181"/>
  <c r="B182"/>
  <c r="G182"/>
  <c r="B183"/>
  <c r="G183"/>
  <c r="B184"/>
  <c r="G184"/>
  <c r="B185"/>
  <c r="B186"/>
  <c r="G186"/>
  <c r="B187"/>
  <c r="B188"/>
  <c r="G188"/>
  <c r="B189"/>
  <c r="G189"/>
  <c r="B190"/>
  <c r="G190"/>
  <c r="B191"/>
  <c r="G191"/>
  <c r="B192"/>
  <c r="G192"/>
  <c r="B193"/>
  <c r="G193"/>
  <c r="B194"/>
  <c r="G194"/>
  <c r="B195"/>
  <c r="B196"/>
  <c r="B197"/>
  <c r="G197"/>
  <c r="B198"/>
  <c r="G198"/>
  <c r="B199"/>
  <c r="G199"/>
  <c r="B200"/>
  <c r="G200"/>
  <c r="B201"/>
  <c r="B202"/>
  <c r="G202"/>
  <c r="B203"/>
  <c r="G203"/>
  <c r="B204"/>
  <c r="G204"/>
  <c r="B205"/>
  <c r="G205"/>
  <c r="B206"/>
  <c r="G206"/>
  <c r="B208"/>
  <c r="G208"/>
  <c r="B209"/>
  <c r="B211"/>
  <c r="G211"/>
  <c r="B213"/>
  <c r="G213"/>
  <c r="B214"/>
  <c r="B215"/>
  <c r="B216"/>
  <c r="G216"/>
  <c r="B217"/>
  <c r="G217"/>
  <c r="B218"/>
  <c r="B219"/>
  <c r="G219"/>
  <c r="B220"/>
  <c r="G220"/>
  <c r="B221"/>
  <c r="G221"/>
  <c r="B222"/>
  <c r="B223"/>
  <c r="B224"/>
  <c r="G224"/>
  <c r="B225"/>
  <c r="G225"/>
  <c r="B226"/>
  <c r="B227"/>
  <c r="G227"/>
  <c r="B228"/>
  <c r="G228"/>
  <c r="B229"/>
  <c r="B231"/>
  <c r="G231"/>
  <c r="B232"/>
  <c r="B234"/>
  <c r="G234"/>
  <c r="B235"/>
  <c r="B236"/>
  <c r="G236"/>
  <c r="B237"/>
  <c r="B238"/>
  <c r="G238"/>
  <c r="B239"/>
  <c r="G239"/>
  <c r="B240"/>
  <c r="B241"/>
  <c r="B242"/>
  <c r="G242"/>
  <c r="B244"/>
  <c r="G244"/>
  <c r="B246"/>
  <c r="B247"/>
  <c r="G247"/>
  <c r="B248"/>
  <c r="G248"/>
  <c r="B249"/>
  <c r="B250"/>
  <c r="B251"/>
  <c r="G251"/>
  <c r="B252"/>
  <c r="G252"/>
  <c r="B253"/>
  <c r="B254"/>
  <c r="G254"/>
  <c r="B255"/>
  <c r="G255"/>
  <c r="B256"/>
  <c r="B257"/>
  <c r="G257"/>
  <c r="B258"/>
  <c r="G258"/>
  <c r="B259"/>
  <c r="G259"/>
  <c r="B260"/>
  <c r="G260"/>
  <c r="B261"/>
  <c r="G261"/>
  <c r="B262"/>
  <c r="B263"/>
  <c r="G263"/>
  <c r="B264"/>
  <c r="G264"/>
  <c r="B265"/>
  <c r="B266"/>
  <c r="G266"/>
  <c r="B267"/>
  <c r="G267"/>
  <c r="B268"/>
  <c r="G268"/>
  <c r="B269"/>
  <c r="G269"/>
  <c r="B270"/>
  <c r="G270"/>
  <c r="B271"/>
  <c r="B272"/>
  <c r="B273"/>
  <c r="B274"/>
  <c r="B275"/>
  <c r="B276"/>
  <c r="G276"/>
  <c r="B277"/>
  <c r="G277"/>
  <c r="B278"/>
  <c r="G278"/>
  <c r="B279"/>
  <c r="G279"/>
  <c r="B280"/>
  <c r="G280"/>
  <c r="B281"/>
  <c r="G281"/>
  <c r="B282"/>
  <c r="B283"/>
  <c r="B284"/>
  <c r="B285"/>
  <c r="G285"/>
  <c r="B286"/>
  <c r="G286"/>
  <c r="B287"/>
  <c r="G287"/>
  <c r="B288"/>
  <c r="B289"/>
  <c r="G289"/>
  <c r="B290"/>
  <c r="G290"/>
  <c r="B291"/>
  <c r="G291"/>
  <c r="B292"/>
  <c r="G292"/>
  <c r="B293"/>
  <c r="G293"/>
  <c r="B294"/>
  <c r="G294"/>
  <c r="B295"/>
  <c r="B296"/>
  <c r="B297"/>
  <c r="G297"/>
  <c r="B298"/>
  <c r="G298"/>
  <c r="B299"/>
  <c r="G299"/>
  <c r="B300"/>
  <c r="G300"/>
  <c r="B301"/>
  <c r="B302"/>
  <c r="G302"/>
  <c r="B303"/>
  <c r="G303"/>
  <c r="B304"/>
  <c r="G304"/>
  <c r="B305"/>
  <c r="G305"/>
  <c r="B306"/>
  <c r="G306"/>
  <c r="B307"/>
  <c r="G307"/>
  <c r="B308"/>
  <c r="G308"/>
  <c r="B309"/>
  <c r="G309"/>
  <c r="B310"/>
  <c r="B311"/>
  <c r="G311"/>
  <c r="B312"/>
  <c r="G312"/>
  <c r="B313"/>
  <c r="G313"/>
  <c r="B314"/>
  <c r="G314"/>
  <c r="B315"/>
  <c r="B316"/>
  <c r="G316"/>
  <c r="B317"/>
  <c r="G317"/>
  <c r="B318"/>
  <c r="G318"/>
  <c r="B319"/>
  <c r="G319"/>
  <c r="B320"/>
  <c r="B321"/>
  <c r="G321"/>
  <c r="B322"/>
  <c r="G322"/>
  <c r="B323"/>
  <c r="B324"/>
  <c r="G324"/>
  <c r="B325"/>
  <c r="G325"/>
  <c r="B326"/>
  <c r="G326"/>
  <c r="B327"/>
  <c r="G327"/>
  <c r="B328"/>
  <c r="B329"/>
  <c r="B330"/>
  <c r="G330"/>
  <c r="B331"/>
  <c r="G331"/>
  <c r="B332"/>
  <c r="B333"/>
  <c r="B334"/>
  <c r="G334"/>
  <c r="B335"/>
  <c r="B336"/>
  <c r="B337"/>
  <c r="B338"/>
  <c r="G338"/>
  <c r="B339"/>
  <c r="G339"/>
  <c r="B340"/>
  <c r="G340"/>
  <c r="B341"/>
  <c r="B342"/>
  <c r="G342"/>
  <c r="B343"/>
  <c r="G343"/>
  <c r="B344"/>
  <c r="G344"/>
  <c r="B345"/>
  <c r="G345"/>
  <c r="B346"/>
  <c r="G346"/>
  <c r="B347"/>
  <c r="G347"/>
  <c r="B348"/>
  <c r="B349"/>
  <c r="B350"/>
  <c r="G350"/>
  <c r="B351"/>
  <c r="G351"/>
  <c r="B352"/>
  <c r="G352"/>
  <c r="B353"/>
  <c r="G353"/>
  <c r="B354"/>
  <c r="B355"/>
  <c r="G355"/>
  <c r="B356"/>
  <c r="G356"/>
  <c r="B357"/>
  <c r="G357"/>
  <c r="B358"/>
  <c r="G358"/>
  <c r="B359"/>
  <c r="G359"/>
  <c r="B360"/>
  <c r="G360"/>
  <c r="B361"/>
  <c r="G361"/>
  <c r="B362"/>
  <c r="G362"/>
  <c r="B363"/>
  <c r="B364"/>
  <c r="G364"/>
  <c r="B365"/>
  <c r="G365"/>
  <c r="B366"/>
  <c r="G366"/>
  <c r="B367"/>
  <c r="G367"/>
  <c r="B368"/>
  <c r="B369"/>
  <c r="G369"/>
  <c r="B370"/>
  <c r="G370"/>
  <c r="B371"/>
  <c r="G371"/>
  <c r="B372"/>
  <c r="G372"/>
  <c r="B373"/>
  <c r="B374"/>
  <c r="G374"/>
  <c r="B375"/>
  <c r="G375"/>
  <c r="B376"/>
  <c r="B377"/>
  <c r="G377"/>
  <c r="B378"/>
  <c r="G378"/>
  <c r="B379"/>
  <c r="G379"/>
  <c r="B380"/>
  <c r="G380"/>
  <c r="B381"/>
  <c r="B382"/>
  <c r="B383"/>
  <c r="G383"/>
  <c r="B384"/>
  <c r="G384"/>
  <c r="B385"/>
  <c r="B386"/>
  <c r="B387"/>
  <c r="G387"/>
  <c r="B388"/>
  <c r="B389"/>
  <c r="B390"/>
  <c r="G390"/>
  <c r="B391"/>
  <c r="B392"/>
  <c r="G392"/>
  <c r="B393"/>
  <c r="B394"/>
  <c r="G394"/>
  <c r="B395"/>
  <c r="B396"/>
  <c r="G396"/>
  <c r="B397"/>
  <c r="B398"/>
  <c r="B399"/>
  <c r="G399"/>
  <c r="B400"/>
  <c r="G400"/>
  <c r="B401"/>
  <c r="G401"/>
  <c r="B402"/>
  <c r="B403"/>
  <c r="B404"/>
  <c r="B405"/>
  <c r="B406"/>
  <c r="B407"/>
  <c r="B408"/>
  <c r="B409"/>
  <c r="B410"/>
  <c r="B411"/>
  <c r="B412"/>
  <c r="G412"/>
  <c r="B414"/>
  <c r="G414"/>
  <c r="B415"/>
  <c r="G415"/>
  <c r="B416"/>
  <c r="B417"/>
  <c r="G417"/>
  <c r="B418"/>
  <c r="G418"/>
  <c r="B419"/>
  <c r="B420"/>
  <c r="G420"/>
  <c r="B421"/>
  <c r="G421"/>
  <c r="B422"/>
  <c r="G422"/>
  <c r="B423"/>
  <c r="B424"/>
  <c r="G424"/>
  <c r="B425"/>
  <c r="B426"/>
  <c r="G426"/>
  <c r="B427"/>
  <c r="G427"/>
  <c r="B428"/>
  <c r="G428"/>
  <c r="B429"/>
  <c r="G429"/>
  <c r="B430"/>
  <c r="G430"/>
  <c r="B432"/>
  <c r="B433"/>
  <c r="G433"/>
  <c r="B434"/>
  <c r="G434"/>
  <c r="B435"/>
  <c r="G435"/>
  <c r="B436"/>
  <c r="G436"/>
  <c r="B437"/>
  <c r="B438"/>
  <c r="G438"/>
  <c r="B439"/>
  <c r="G439"/>
  <c r="B440"/>
  <c r="G440"/>
  <c r="B441"/>
  <c r="G441"/>
  <c r="B442"/>
  <c r="G442"/>
  <c r="B443"/>
  <c r="G443"/>
  <c r="B444"/>
  <c r="G444"/>
  <c r="B445"/>
  <c r="B446"/>
  <c r="G446"/>
  <c r="B447"/>
  <c r="G447"/>
  <c r="B448"/>
  <c r="G448"/>
  <c r="B449"/>
  <c r="B450"/>
  <c r="B451"/>
  <c r="G451"/>
  <c r="B452"/>
  <c r="G452"/>
  <c r="B453"/>
  <c r="B454"/>
  <c r="G454"/>
  <c r="B455"/>
  <c r="G455"/>
  <c r="B456"/>
  <c r="B457"/>
  <c r="G457"/>
  <c r="B458"/>
  <c r="G458"/>
  <c r="B459"/>
  <c r="B460"/>
  <c r="G460"/>
  <c r="B461"/>
  <c r="G461"/>
  <c r="B462"/>
  <c r="B463"/>
  <c r="B464"/>
  <c r="G464"/>
  <c r="B465"/>
  <c r="G465"/>
  <c r="B466"/>
  <c r="G466"/>
  <c r="B467"/>
  <c r="B468"/>
  <c r="G468"/>
  <c r="B469"/>
  <c r="B470"/>
  <c r="G470"/>
  <c r="B471"/>
  <c r="G471"/>
  <c r="B472"/>
  <c r="B473"/>
  <c r="G473"/>
  <c r="B474"/>
  <c r="G474"/>
  <c r="B475"/>
  <c r="B476"/>
  <c r="B477"/>
  <c r="G477"/>
  <c r="B478"/>
  <c r="G478"/>
  <c r="B479"/>
  <c r="G479"/>
  <c r="B480"/>
  <c r="G480"/>
  <c r="B481"/>
  <c r="B482"/>
  <c r="G482"/>
  <c r="B483"/>
  <c r="G483"/>
  <c r="B484"/>
  <c r="G484"/>
  <c r="B485"/>
  <c r="B486"/>
  <c r="G486"/>
  <c r="B487"/>
  <c r="B488"/>
  <c r="G488"/>
  <c r="B489"/>
  <c r="G489"/>
  <c r="B490"/>
  <c r="G490"/>
  <c r="B491"/>
  <c r="G491"/>
  <c r="B492"/>
  <c r="G492"/>
  <c r="B493"/>
  <c r="G493"/>
  <c r="B494"/>
  <c r="B495"/>
  <c r="G495"/>
  <c r="B496"/>
  <c r="G496"/>
  <c r="B497"/>
  <c r="G497"/>
  <c r="B498"/>
  <c r="G498"/>
  <c r="B499"/>
  <c r="B500"/>
  <c r="G500"/>
  <c r="B501"/>
  <c r="G501"/>
  <c r="B502"/>
  <c r="G502"/>
  <c r="B503"/>
  <c r="G503"/>
  <c r="B504"/>
  <c r="G504"/>
  <c r="B505"/>
  <c r="G505"/>
  <c r="B506"/>
  <c r="G506"/>
  <c r="B507"/>
  <c r="B508"/>
  <c r="B509"/>
  <c r="G509"/>
  <c r="B510"/>
  <c r="G510"/>
  <c r="B511"/>
  <c r="B512"/>
  <c r="G512"/>
  <c r="B513"/>
  <c r="G513"/>
  <c r="B514"/>
  <c r="B515"/>
  <c r="G515"/>
  <c r="B516"/>
  <c r="G516"/>
  <c r="B517"/>
  <c r="B518"/>
  <c r="G518"/>
  <c r="B519"/>
  <c r="G519"/>
  <c r="B520"/>
  <c r="B521"/>
  <c r="B522"/>
  <c r="B523"/>
  <c r="G523"/>
  <c r="B524"/>
  <c r="G524"/>
  <c r="B525"/>
  <c r="G525"/>
  <c r="B526"/>
  <c r="G526"/>
  <c r="B527"/>
  <c r="B528"/>
  <c r="G528"/>
  <c r="B529"/>
  <c r="G529"/>
  <c r="B530"/>
  <c r="B531"/>
  <c r="G531"/>
  <c r="B532"/>
  <c r="G532"/>
  <c r="B533"/>
  <c r="G533"/>
  <c r="B534"/>
  <c r="B535"/>
  <c r="G535"/>
  <c r="B536"/>
  <c r="B537"/>
  <c r="G537"/>
  <c r="B538"/>
  <c r="G538"/>
  <c r="B539"/>
  <c r="G539"/>
  <c r="B540"/>
  <c r="G540"/>
  <c r="B541"/>
  <c r="G541"/>
  <c r="B542"/>
  <c r="G542"/>
  <c r="B543"/>
  <c r="B544"/>
  <c r="G544"/>
  <c r="B545"/>
  <c r="G545"/>
  <c r="B546"/>
  <c r="G546"/>
  <c r="B547"/>
  <c r="G547"/>
  <c r="B548"/>
  <c r="B549"/>
  <c r="G549"/>
  <c r="B550"/>
  <c r="G550"/>
  <c r="B551"/>
  <c r="G551"/>
  <c r="B552"/>
  <c r="G552"/>
  <c r="B553"/>
  <c r="G553"/>
  <c r="B554"/>
  <c r="G554"/>
  <c r="B555"/>
  <c r="G555"/>
  <c r="B556"/>
  <c r="B557"/>
  <c r="G557"/>
  <c r="B558"/>
  <c r="G558"/>
  <c r="B559"/>
  <c r="G559"/>
  <c r="B560"/>
  <c r="B561"/>
  <c r="B562"/>
  <c r="G562"/>
  <c r="B563"/>
  <c r="G563"/>
  <c r="B564"/>
  <c r="B565"/>
  <c r="G565"/>
  <c r="B566"/>
  <c r="G566"/>
  <c r="B567"/>
  <c r="B568"/>
  <c r="G568"/>
  <c r="B569"/>
  <c r="G569"/>
  <c r="B570"/>
  <c r="B571"/>
  <c r="G571"/>
  <c r="B572"/>
  <c r="G572"/>
  <c r="B573"/>
  <c r="B574"/>
  <c r="B575"/>
  <c r="G575"/>
  <c r="B576"/>
  <c r="G576"/>
  <c r="B577"/>
  <c r="G577"/>
  <c r="B578"/>
  <c r="B579"/>
  <c r="G579"/>
  <c r="B580"/>
  <c r="B581"/>
  <c r="G581"/>
  <c r="B582"/>
  <c r="G582"/>
  <c r="B583"/>
  <c r="B584"/>
  <c r="G584"/>
  <c r="B585"/>
  <c r="G585"/>
  <c r="B586"/>
  <c r="B587"/>
  <c r="B588"/>
  <c r="G588"/>
  <c r="B589"/>
  <c r="G589"/>
  <c r="B590"/>
  <c r="G590"/>
  <c r="B591"/>
  <c r="G591"/>
  <c r="B592"/>
  <c r="B593"/>
  <c r="G593"/>
  <c r="B594"/>
  <c r="G594"/>
  <c r="B595"/>
  <c r="G595"/>
  <c r="B596"/>
  <c r="B597"/>
  <c r="G597"/>
  <c r="B598"/>
  <c r="B599"/>
  <c r="G599"/>
  <c r="B600"/>
  <c r="G600"/>
  <c r="B601"/>
  <c r="G601"/>
  <c r="B602"/>
  <c r="G602"/>
  <c r="B603"/>
  <c r="G603"/>
  <c r="B604"/>
  <c r="G604"/>
  <c r="B605"/>
  <c r="B606"/>
  <c r="G606"/>
  <c r="B607"/>
  <c r="G607"/>
  <c r="B608"/>
  <c r="G608"/>
  <c r="B609"/>
  <c r="G609"/>
  <c r="B610"/>
  <c r="B611"/>
  <c r="G611"/>
  <c r="B612"/>
  <c r="G612"/>
  <c r="B613"/>
  <c r="G613"/>
  <c r="B614"/>
  <c r="G614"/>
  <c r="B615"/>
  <c r="G615"/>
  <c r="B616"/>
  <c r="G616"/>
  <c r="B618"/>
  <c r="B619"/>
  <c r="B620"/>
  <c r="G620"/>
  <c r="B621"/>
  <c r="G621"/>
  <c r="B622"/>
  <c r="B623"/>
  <c r="G623"/>
  <c r="B624"/>
  <c r="G624"/>
  <c r="B625"/>
  <c r="B626"/>
  <c r="G626"/>
  <c r="B627"/>
  <c r="G627"/>
  <c r="B628"/>
  <c r="B629"/>
  <c r="B630"/>
  <c r="G630"/>
  <c r="B631"/>
  <c r="G631"/>
  <c r="B632"/>
  <c r="B633"/>
  <c r="B634"/>
  <c r="B635"/>
  <c r="B636"/>
  <c r="B637"/>
  <c r="B638"/>
  <c r="B639"/>
  <c r="B640"/>
  <c r="G640"/>
  <c r="B641"/>
  <c r="G641"/>
  <c r="B642"/>
  <c r="G642"/>
  <c r="B643"/>
  <c r="C643"/>
  <c r="D643"/>
  <c r="B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G664"/>
  <c r="B665"/>
  <c r="C665"/>
  <c r="D665"/>
  <c r="G665"/>
  <c r="B666"/>
  <c r="C666"/>
  <c r="D666"/>
  <c r="G666"/>
  <c r="B667"/>
  <c r="C667"/>
  <c r="D667"/>
  <c r="B668"/>
  <c r="C668"/>
  <c r="D668"/>
  <c r="G668"/>
  <c r="B669"/>
  <c r="C669"/>
  <c r="D669"/>
  <c r="G669"/>
  <c r="B670"/>
  <c r="C670"/>
  <c r="D670"/>
  <c r="G670"/>
  <c r="B671"/>
  <c r="C671"/>
  <c r="D671"/>
  <c r="B672"/>
  <c r="C672"/>
  <c r="D672"/>
  <c r="G672"/>
  <c r="B673"/>
  <c r="C673"/>
  <c r="D673"/>
  <c r="G673"/>
  <c r="B674"/>
  <c r="C674"/>
  <c r="D674"/>
  <c r="B675"/>
  <c r="C675"/>
  <c r="D675"/>
  <c r="B676"/>
  <c r="C676"/>
  <c r="D676"/>
  <c r="G676"/>
  <c r="B677"/>
  <c r="B678"/>
  <c r="C678"/>
  <c r="D678"/>
  <c r="B679"/>
  <c r="C679"/>
  <c r="D679"/>
  <c r="G679"/>
  <c r="B680"/>
  <c r="C680"/>
  <c r="D680"/>
  <c r="H680"/>
  <c r="B681"/>
  <c r="C681"/>
  <c r="D681"/>
  <c r="B682"/>
  <c r="C682"/>
  <c r="D682"/>
  <c r="G682"/>
  <c r="B683"/>
  <c r="C683"/>
  <c r="D683"/>
  <c r="G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B789"/>
  <c r="C789"/>
  <c r="D789"/>
  <c r="G789"/>
  <c r="B790"/>
  <c r="C790"/>
  <c r="D790"/>
  <c r="B791"/>
  <c r="C791"/>
  <c r="D791"/>
  <c r="B792"/>
  <c r="C792"/>
  <c r="D792"/>
  <c r="B793"/>
  <c r="C793"/>
  <c r="D793"/>
  <c r="B794"/>
  <c r="C794"/>
  <c r="D794"/>
  <c r="B795"/>
  <c r="C795"/>
  <c r="D795"/>
  <c r="B796"/>
  <c r="C796"/>
  <c r="D796"/>
  <c r="G796"/>
  <c r="B797"/>
  <c r="C797"/>
  <c r="D797"/>
  <c r="G797"/>
  <c r="B798"/>
  <c r="C798"/>
  <c r="D798"/>
  <c r="B799"/>
  <c r="C799"/>
  <c r="D799"/>
  <c r="B800"/>
  <c r="C800"/>
  <c r="D800"/>
  <c r="G800"/>
  <c r="B801"/>
  <c r="C801"/>
  <c r="D801"/>
  <c r="B802"/>
  <c r="C802"/>
  <c r="D802"/>
  <c r="B803"/>
  <c r="C803"/>
  <c r="D803"/>
  <c r="B804"/>
  <c r="C804"/>
  <c r="D804"/>
  <c r="G804"/>
  <c r="B805"/>
  <c r="C805"/>
  <c r="D805"/>
  <c r="G805"/>
  <c r="B806"/>
  <c r="C806"/>
  <c r="D806"/>
  <c r="B807"/>
  <c r="C807"/>
  <c r="D807"/>
  <c r="B808"/>
  <c r="C808"/>
  <c r="D808"/>
  <c r="G808"/>
  <c r="B809"/>
  <c r="C809"/>
  <c r="D809"/>
  <c r="B810"/>
  <c r="C810"/>
  <c r="D810"/>
  <c r="B811"/>
  <c r="C811"/>
  <c r="D811"/>
  <c r="B812"/>
  <c r="C812"/>
  <c r="D812"/>
  <c r="G812"/>
  <c r="B813"/>
  <c r="C813"/>
  <c r="D813"/>
  <c r="G813"/>
  <c r="B814"/>
  <c r="C814"/>
  <c r="D814"/>
  <c r="B815"/>
  <c r="C815"/>
  <c r="D815"/>
  <c r="B816"/>
  <c r="C816"/>
  <c r="D816"/>
  <c r="G816"/>
  <c r="B817"/>
  <c r="C817"/>
  <c r="D817"/>
  <c r="B818"/>
  <c r="C818"/>
  <c r="D818"/>
  <c r="B819"/>
  <c r="C819"/>
  <c r="D819"/>
  <c r="B820"/>
  <c r="C820"/>
  <c r="D820"/>
  <c r="G820"/>
  <c r="B821"/>
  <c r="C821"/>
  <c r="D821"/>
  <c r="G821"/>
  <c r="B822"/>
  <c r="C822"/>
  <c r="D822"/>
  <c r="B823"/>
  <c r="C823"/>
  <c r="D823"/>
  <c r="B824"/>
  <c r="C824"/>
  <c r="D824"/>
  <c r="G824"/>
  <c r="B825"/>
  <c r="C825"/>
  <c r="D825"/>
  <c r="B826"/>
  <c r="C826"/>
  <c r="D826"/>
  <c r="B827"/>
  <c r="C827"/>
  <c r="D827"/>
  <c r="B828"/>
  <c r="C828"/>
  <c r="D828"/>
  <c r="G828"/>
  <c r="B829"/>
  <c r="C829"/>
  <c r="D829"/>
  <c r="G829"/>
  <c r="B830"/>
  <c r="C830"/>
  <c r="D830"/>
  <c r="B831"/>
  <c r="C831"/>
  <c r="D831"/>
  <c r="B832"/>
  <c r="C832"/>
  <c r="D832"/>
  <c r="G832"/>
  <c r="B833"/>
  <c r="C833"/>
  <c r="D833"/>
  <c r="B834"/>
  <c r="C834"/>
  <c r="D834"/>
  <c r="B835"/>
  <c r="C835"/>
  <c r="D835"/>
  <c r="B836"/>
  <c r="C836"/>
  <c r="D836"/>
  <c r="G836"/>
  <c r="B837"/>
  <c r="C837"/>
  <c r="D837"/>
  <c r="G837"/>
  <c r="B838"/>
  <c r="C838"/>
  <c r="D838"/>
  <c r="B839"/>
  <c r="C839"/>
  <c r="D839"/>
  <c r="B840"/>
  <c r="C840"/>
  <c r="D840"/>
  <c r="G840"/>
  <c r="B841"/>
  <c r="C841"/>
  <c r="D841"/>
  <c r="B842"/>
  <c r="C842"/>
  <c r="D842"/>
  <c r="B843"/>
  <c r="C843"/>
  <c r="D843"/>
  <c r="B844"/>
  <c r="C844"/>
  <c r="D844"/>
  <c r="G844"/>
  <c r="B845"/>
  <c r="C845"/>
  <c r="D845"/>
  <c r="G845"/>
  <c r="B846"/>
  <c r="C846"/>
  <c r="D846"/>
  <c r="B847"/>
  <c r="C847"/>
  <c r="D847"/>
  <c r="B848"/>
  <c r="C848"/>
  <c r="D848"/>
  <c r="G848"/>
  <c r="B849"/>
  <c r="C849"/>
  <c r="D849"/>
  <c r="B850"/>
  <c r="C850"/>
  <c r="D850"/>
  <c r="B851"/>
  <c r="C851"/>
  <c r="D851"/>
  <c r="B852"/>
  <c r="C852"/>
  <c r="D852"/>
  <c r="G852"/>
  <c r="B853"/>
  <c r="C853"/>
  <c r="D853"/>
  <c r="G853"/>
  <c r="B854"/>
  <c r="C854"/>
  <c r="D854"/>
  <c r="B855"/>
  <c r="C855"/>
  <c r="D855"/>
  <c r="B856"/>
  <c r="C856"/>
  <c r="D856"/>
  <c r="G856"/>
  <c r="B857"/>
  <c r="C857"/>
  <c r="D857"/>
  <c r="B858"/>
  <c r="C858"/>
  <c r="D858"/>
  <c r="B859"/>
  <c r="C859"/>
  <c r="D859"/>
  <c r="B860"/>
  <c r="C860"/>
  <c r="D860"/>
  <c r="G860"/>
  <c r="B861"/>
  <c r="C861"/>
  <c r="D861"/>
  <c r="G861"/>
  <c r="B862"/>
  <c r="C862"/>
  <c r="D862"/>
  <c r="B863"/>
  <c r="C863"/>
  <c r="D863"/>
  <c r="B864"/>
  <c r="C864"/>
  <c r="D864"/>
  <c r="G864"/>
  <c r="B865"/>
  <c r="C865"/>
  <c r="D865"/>
  <c r="B866"/>
  <c r="C866"/>
  <c r="D866"/>
  <c r="B867"/>
  <c r="C867"/>
  <c r="D867"/>
  <c r="B868"/>
  <c r="C868"/>
  <c r="D868"/>
  <c r="G868"/>
  <c r="B869"/>
  <c r="C869"/>
  <c r="D869"/>
  <c r="G869"/>
  <c r="B870"/>
  <c r="C870"/>
  <c r="D870"/>
  <c r="B871"/>
  <c r="C871"/>
  <c r="D871"/>
  <c r="B872"/>
  <c r="C872"/>
  <c r="D872"/>
  <c r="G872"/>
  <c r="B873"/>
  <c r="C873"/>
  <c r="D873"/>
  <c r="B874"/>
  <c r="B875"/>
  <c r="C875"/>
  <c r="D875"/>
  <c r="B876"/>
  <c r="C876"/>
  <c r="D876"/>
  <c r="B877"/>
  <c r="C877"/>
  <c r="D877"/>
  <c r="G877"/>
  <c r="B878"/>
  <c r="C878"/>
  <c r="D878"/>
  <c r="G878"/>
  <c r="B879"/>
  <c r="C879"/>
  <c r="D879"/>
  <c r="G879"/>
  <c r="B880"/>
  <c r="C880"/>
  <c r="D880"/>
  <c r="B881"/>
  <c r="C881"/>
  <c r="D881"/>
  <c r="G881"/>
  <c r="B882"/>
  <c r="C882"/>
  <c r="D882"/>
  <c r="G882"/>
  <c r="B883"/>
  <c r="C883"/>
  <c r="D883"/>
  <c r="B884"/>
  <c r="C884"/>
  <c r="D884"/>
  <c r="B885"/>
  <c r="C885"/>
  <c r="D885"/>
  <c r="G885"/>
  <c r="B886"/>
  <c r="C886"/>
  <c r="D886"/>
  <c r="G886"/>
  <c r="B887"/>
  <c r="C887"/>
  <c r="D887"/>
  <c r="B888"/>
  <c r="C888"/>
  <c r="D888"/>
  <c r="B889"/>
  <c r="C889"/>
  <c r="D889"/>
  <c r="G889"/>
  <c r="B890"/>
  <c r="C890"/>
  <c r="D890"/>
  <c r="B891"/>
  <c r="C891"/>
  <c r="D891"/>
  <c r="B892"/>
  <c r="C892"/>
  <c r="D892"/>
  <c r="B893"/>
  <c r="C893"/>
  <c r="D893"/>
  <c r="G893"/>
  <c r="B894"/>
  <c r="C894"/>
  <c r="D894"/>
  <c r="G894"/>
  <c r="B895"/>
  <c r="C895"/>
  <c r="D895"/>
  <c r="B896"/>
  <c r="C896"/>
  <c r="D896"/>
  <c r="H896"/>
  <c r="B897"/>
  <c r="C897"/>
  <c r="D897"/>
  <c r="B898"/>
  <c r="C898"/>
  <c r="D898"/>
  <c r="B899"/>
  <c r="C899"/>
  <c r="D899"/>
  <c r="B900"/>
  <c r="C900"/>
  <c r="D900"/>
  <c r="B901"/>
  <c r="C901"/>
  <c r="D901"/>
  <c r="G901"/>
  <c r="B902"/>
  <c r="C902"/>
  <c r="D902"/>
  <c r="G902"/>
  <c r="B903"/>
  <c r="C903"/>
  <c r="D903"/>
  <c r="B904"/>
  <c r="C904"/>
  <c r="D904"/>
  <c r="B905"/>
  <c r="C905"/>
  <c r="D905"/>
  <c r="B906"/>
  <c r="C906"/>
  <c r="D906"/>
  <c r="B907"/>
  <c r="C907"/>
  <c r="D907"/>
  <c r="B908"/>
  <c r="C908"/>
  <c r="D908"/>
  <c r="B909"/>
  <c r="C909"/>
  <c r="D909"/>
  <c r="G909"/>
  <c r="B910"/>
  <c r="C910"/>
  <c r="D910"/>
  <c r="G910"/>
  <c r="B911"/>
  <c r="C911"/>
  <c r="D911"/>
  <c r="B912"/>
  <c r="C912"/>
  <c r="D912"/>
  <c r="H912"/>
  <c r="B913"/>
  <c r="C913"/>
  <c r="D913"/>
  <c r="G913"/>
  <c r="B914"/>
  <c r="C914"/>
  <c r="D914"/>
  <c r="G914"/>
  <c r="B915"/>
  <c r="C915"/>
  <c r="D915"/>
  <c r="B916"/>
  <c r="C916"/>
  <c r="D916"/>
  <c r="B917"/>
  <c r="C917"/>
  <c r="D917"/>
  <c r="G917"/>
  <c r="B918"/>
  <c r="C918"/>
  <c r="D918"/>
  <c r="G918"/>
  <c r="B919"/>
  <c r="C919"/>
  <c r="D919"/>
  <c r="B920"/>
  <c r="C920"/>
  <c r="D920"/>
  <c r="B921"/>
  <c r="C921"/>
  <c r="D921"/>
  <c r="G921"/>
  <c r="B922"/>
  <c r="C922"/>
  <c r="D922"/>
  <c r="B923"/>
  <c r="C923"/>
  <c r="D923"/>
  <c r="B924"/>
  <c r="C924"/>
  <c r="D924"/>
  <c r="B925"/>
  <c r="C925"/>
  <c r="D925"/>
  <c r="G925"/>
  <c r="B926"/>
  <c r="C926"/>
  <c r="D926"/>
  <c r="G926"/>
  <c r="B927"/>
  <c r="C927"/>
  <c r="D927"/>
  <c r="B928"/>
  <c r="C928"/>
  <c r="D928"/>
  <c r="H928"/>
  <c r="B929"/>
  <c r="C929"/>
  <c r="D929"/>
  <c r="B930"/>
  <c r="C930"/>
  <c r="D930"/>
  <c r="B931"/>
  <c r="C931"/>
  <c r="D931"/>
  <c r="B932"/>
  <c r="C932"/>
  <c r="D932"/>
  <c r="B933"/>
  <c r="C933"/>
  <c r="D933"/>
  <c r="G933"/>
  <c r="B934"/>
  <c r="C934"/>
  <c r="D934"/>
  <c r="G934"/>
  <c r="B935"/>
  <c r="C935"/>
  <c r="D935"/>
  <c r="B936"/>
  <c r="C936"/>
  <c r="D936"/>
  <c r="B937"/>
  <c r="C937"/>
  <c r="D937"/>
  <c r="B938"/>
  <c r="C938"/>
  <c r="D938"/>
  <c r="B939"/>
  <c r="C939"/>
  <c r="D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B960"/>
  <c r="C960"/>
  <c r="D960"/>
  <c r="G960"/>
  <c r="B961"/>
  <c r="C961"/>
  <c r="D961"/>
  <c r="B962"/>
  <c r="C962"/>
  <c r="D962"/>
  <c r="B963"/>
  <c r="C963"/>
  <c r="D963"/>
  <c r="G963"/>
  <c r="B964"/>
  <c r="C964"/>
  <c r="D964"/>
  <c r="G964"/>
  <c r="B965"/>
  <c r="C965"/>
  <c r="D965"/>
  <c r="H965"/>
  <c r="B966"/>
  <c r="C966"/>
  <c r="D966"/>
  <c r="H966"/>
  <c r="B967"/>
  <c r="C967"/>
  <c r="D967"/>
  <c r="G967"/>
  <c r="B968"/>
  <c r="C968"/>
  <c r="D968"/>
  <c r="G968"/>
  <c r="B969"/>
  <c r="C969"/>
  <c r="D969"/>
  <c r="B970"/>
  <c r="C970"/>
  <c r="D970"/>
  <c r="B971"/>
  <c r="C971"/>
  <c r="D971"/>
  <c r="G971"/>
  <c r="B972"/>
  <c r="C972"/>
  <c r="D972"/>
  <c r="G972"/>
  <c r="B973"/>
  <c r="C973"/>
  <c r="D973"/>
  <c r="B974"/>
  <c r="C974"/>
  <c r="D974"/>
  <c r="B975"/>
  <c r="C975"/>
  <c r="D975"/>
  <c r="G975"/>
  <c r="B976"/>
  <c r="C976"/>
  <c r="D976"/>
  <c r="G976"/>
  <c r="B977"/>
  <c r="C977"/>
  <c r="D977"/>
  <c r="B978"/>
  <c r="C978"/>
  <c r="D978"/>
  <c r="B979"/>
  <c r="C979"/>
  <c r="D979"/>
  <c r="G979"/>
  <c r="B980"/>
  <c r="C980"/>
  <c r="D980"/>
  <c r="G980"/>
  <c r="B981"/>
  <c r="C981"/>
  <c r="D981"/>
  <c r="B982"/>
  <c r="C982"/>
  <c r="D982"/>
  <c r="H982"/>
  <c r="B983"/>
  <c r="C983"/>
  <c r="D983"/>
  <c r="G983"/>
  <c r="B984"/>
  <c r="C984"/>
  <c r="D984"/>
  <c r="G984"/>
  <c r="B985"/>
  <c r="C985"/>
  <c r="D985"/>
  <c r="B986"/>
  <c r="C986"/>
  <c r="D986"/>
  <c r="B987"/>
  <c r="C987"/>
  <c r="D987"/>
  <c r="G987"/>
  <c r="B988"/>
  <c r="C988"/>
  <c r="D988"/>
  <c r="G988"/>
  <c r="B989"/>
  <c r="C989"/>
  <c r="D989"/>
  <c r="B990"/>
  <c r="C990"/>
  <c r="D990"/>
  <c r="B991"/>
  <c r="C991"/>
  <c r="D991"/>
  <c r="G991"/>
  <c r="B992"/>
  <c r="C992"/>
  <c r="D992"/>
  <c r="G992"/>
  <c r="B993"/>
  <c r="C993"/>
  <c r="D993"/>
  <c r="B994"/>
  <c r="C994"/>
  <c r="D994"/>
  <c r="B995"/>
  <c r="C995"/>
  <c r="D995"/>
  <c r="G995"/>
  <c r="B996"/>
  <c r="C996"/>
  <c r="D996"/>
  <c r="G996"/>
  <c r="B997"/>
  <c r="D997"/>
  <c r="B998"/>
  <c r="B999"/>
  <c r="B1000"/>
  <c r="B1001"/>
  <c r="G1001"/>
  <c r="B1002"/>
  <c r="G1002"/>
  <c r="B1003"/>
  <c r="G1003"/>
  <c r="B1004"/>
  <c r="B1005"/>
  <c r="B1006"/>
  <c r="G1006"/>
  <c r="B1007"/>
  <c r="G1007"/>
  <c r="B1008"/>
  <c r="G1008"/>
  <c r="B1009"/>
  <c r="G1009"/>
  <c r="B1010"/>
  <c r="G1010"/>
  <c r="B1011"/>
  <c r="B1012"/>
  <c r="G1012"/>
  <c r="B1013"/>
  <c r="G1013"/>
  <c r="B1014"/>
  <c r="G1014"/>
  <c r="B1015"/>
  <c r="G1015"/>
  <c r="B1016"/>
  <c r="G1016"/>
  <c r="B1017"/>
  <c r="G1017"/>
  <c r="B1018"/>
  <c r="G1018"/>
  <c r="B1019"/>
  <c r="G1019"/>
  <c r="B1020"/>
  <c r="G1020"/>
  <c r="B1021"/>
  <c r="B1022"/>
  <c r="G1022"/>
  <c r="B1023"/>
  <c r="G1023"/>
  <c r="B1024"/>
  <c r="G1024"/>
  <c r="B1025"/>
  <c r="G1025"/>
  <c r="B1026"/>
  <c r="G1026"/>
  <c r="B1027"/>
  <c r="B1028"/>
  <c r="G1028"/>
  <c r="B1029"/>
  <c r="G1029"/>
  <c r="B1030"/>
  <c r="G1030"/>
  <c r="B1031"/>
  <c r="G1031"/>
  <c r="B1032"/>
  <c r="G1032"/>
  <c r="B1033"/>
  <c r="B1034"/>
  <c r="G1034"/>
  <c r="B1035"/>
  <c r="G1035"/>
  <c r="B1036"/>
  <c r="G1036"/>
  <c r="B1037"/>
  <c r="B1038"/>
  <c r="G1038"/>
  <c r="B1039"/>
  <c r="G1039"/>
  <c r="B1040"/>
  <c r="G1040"/>
  <c r="B1041"/>
  <c r="G1041"/>
  <c r="B1042"/>
  <c r="G1042"/>
  <c r="B1043"/>
  <c r="G1043"/>
  <c r="B1044"/>
  <c r="B1045"/>
  <c r="G1045"/>
  <c r="B1046"/>
  <c r="G1046"/>
  <c r="B1047"/>
  <c r="G1047"/>
  <c r="B1048"/>
  <c r="B1049"/>
  <c r="G1049"/>
  <c r="B1050"/>
  <c r="G1050"/>
  <c r="B1051"/>
  <c r="G1051"/>
  <c r="B1052"/>
  <c r="G1052"/>
  <c r="B1053"/>
  <c r="G1053"/>
  <c r="B1054"/>
  <c r="G1054"/>
  <c r="B1055"/>
  <c r="B1056"/>
  <c r="G1056"/>
  <c r="B1057"/>
  <c r="G1057"/>
  <c r="B1058"/>
  <c r="G1058"/>
  <c r="B1059"/>
  <c r="G1059"/>
  <c r="B1060"/>
  <c r="B1061"/>
  <c r="B1062"/>
  <c r="B1063"/>
  <c r="G1063"/>
  <c r="B1064"/>
  <c r="G1064"/>
  <c r="B1065"/>
  <c r="G1065"/>
  <c r="B1066"/>
  <c r="G1066"/>
  <c r="B1067"/>
  <c r="G1067"/>
  <c r="B1068"/>
  <c r="G1068"/>
  <c r="B1069"/>
  <c r="G1069"/>
  <c r="B1070"/>
  <c r="B1071"/>
  <c r="B1072"/>
  <c r="G1072"/>
  <c r="B1073"/>
  <c r="G1073"/>
  <c r="B1074"/>
  <c r="G1074"/>
  <c r="B1075"/>
  <c r="G1075"/>
  <c r="B1076"/>
  <c r="G1076"/>
  <c r="B1077"/>
  <c r="G1077"/>
  <c r="B1078"/>
  <c r="B1079"/>
  <c r="B1080"/>
  <c r="G1080"/>
  <c r="B1081"/>
  <c r="G1081"/>
  <c r="B1082"/>
  <c r="G1082"/>
  <c r="B1083"/>
  <c r="G1083"/>
  <c r="B1084"/>
  <c r="G1084"/>
  <c r="B1085"/>
  <c r="G1085"/>
  <c r="B1086"/>
  <c r="G1086"/>
  <c r="B1087"/>
  <c r="G1087"/>
  <c r="B1088"/>
  <c r="G1088"/>
  <c r="B1089"/>
  <c r="G1089"/>
  <c r="B1090"/>
  <c r="G1090"/>
  <c r="B1091"/>
  <c r="G1091"/>
  <c r="B1092"/>
  <c r="G1092"/>
  <c r="B1093"/>
  <c r="G1093"/>
  <c r="B1094"/>
  <c r="G1094"/>
  <c r="B1095"/>
  <c r="G1095"/>
  <c r="B1096"/>
  <c r="G1096"/>
  <c r="B1097"/>
  <c r="B1098"/>
  <c r="G1098"/>
  <c r="B1099"/>
  <c r="G1099"/>
  <c r="B1100"/>
  <c r="G1100"/>
  <c r="B1101"/>
  <c r="G1101"/>
  <c r="B1102"/>
  <c r="G1102"/>
  <c r="B1103"/>
  <c r="G1103"/>
  <c r="B1104"/>
  <c r="G1104"/>
  <c r="B1105"/>
  <c r="G1105"/>
  <c r="B1106"/>
  <c r="G1106"/>
  <c r="B1107"/>
  <c r="G1107"/>
  <c r="B1108"/>
  <c r="G1108"/>
  <c r="B1109"/>
  <c r="B1110"/>
  <c r="B1111"/>
  <c r="G1111"/>
  <c r="B1112"/>
  <c r="G1112"/>
  <c r="B1113"/>
  <c r="G1113"/>
  <c r="B1114"/>
  <c r="G1114"/>
  <c r="B1115"/>
  <c r="G1115"/>
  <c r="B1116"/>
  <c r="G1116"/>
  <c r="B1117"/>
  <c r="B1118"/>
  <c r="G1118"/>
  <c r="B1119"/>
  <c r="G1119"/>
  <c r="B1120"/>
  <c r="G1120"/>
  <c r="B1121"/>
  <c r="G1121"/>
  <c r="B1122"/>
  <c r="G1122"/>
  <c r="B1123"/>
  <c r="G1123"/>
  <c r="B1124"/>
  <c r="G1124"/>
  <c r="B1125"/>
  <c r="B1126"/>
  <c r="B1127"/>
  <c r="G1127"/>
  <c r="B1128"/>
  <c r="G1128"/>
  <c r="B1129"/>
  <c r="G1129"/>
  <c r="B1130"/>
  <c r="G1130"/>
  <c r="B1131"/>
  <c r="G1131"/>
  <c r="B1132"/>
  <c r="G1132"/>
  <c r="B1133"/>
  <c r="B1134"/>
  <c r="G1134"/>
  <c r="B1135"/>
  <c r="G1135"/>
  <c r="B1136"/>
  <c r="G1136"/>
  <c r="B1137"/>
  <c r="B1138"/>
  <c r="G1138"/>
  <c r="B1139"/>
  <c r="G1139"/>
  <c r="B1140"/>
  <c r="B1141"/>
  <c r="G1141"/>
  <c r="B1142"/>
  <c r="G1142"/>
  <c r="B1143"/>
  <c r="G1143"/>
  <c r="B1144"/>
  <c r="G1144"/>
  <c r="B1145"/>
  <c r="G1145"/>
  <c r="B1146"/>
  <c r="G1146"/>
  <c r="B1147"/>
  <c r="G1147"/>
  <c r="B1148"/>
  <c r="G1148"/>
  <c r="B1149"/>
  <c r="G1149"/>
  <c r="B1150"/>
  <c r="G1150"/>
  <c r="B1151"/>
  <c r="G1151"/>
  <c r="B1152"/>
  <c r="G1152"/>
  <c r="B1153"/>
  <c r="G1153"/>
  <c r="B1154"/>
  <c r="G1154"/>
  <c r="B1155"/>
  <c r="B1156"/>
  <c r="G1156"/>
  <c r="B1157"/>
  <c r="G1157"/>
  <c r="B1158"/>
  <c r="G1158"/>
  <c r="B1159"/>
  <c r="B1160"/>
  <c r="B1161"/>
  <c r="B1162"/>
  <c r="G1162"/>
  <c r="B1163"/>
  <c r="G1163"/>
  <c r="B1164"/>
  <c r="B1165"/>
  <c r="G1165"/>
  <c r="B1166"/>
  <c r="G1166"/>
  <c r="B1167"/>
  <c r="G1167"/>
  <c r="B1168"/>
  <c r="G1168"/>
  <c r="B1169"/>
  <c r="G1169"/>
  <c r="B1170"/>
  <c r="G1170"/>
  <c r="B1171"/>
  <c r="G1171"/>
  <c r="B1172"/>
  <c r="G1172"/>
  <c r="B1173"/>
  <c r="G1173"/>
  <c r="B1174"/>
  <c r="B1175"/>
  <c r="B1176"/>
  <c r="G1176"/>
  <c r="B1177"/>
  <c r="G1177"/>
  <c r="B1178"/>
  <c r="G1178"/>
  <c r="B1179"/>
  <c r="G1179"/>
  <c r="B1180"/>
  <c r="G1180"/>
  <c r="B1181"/>
  <c r="G1181"/>
  <c r="B1182"/>
  <c r="B1183"/>
  <c r="G1183"/>
  <c r="B1184"/>
  <c r="G1184"/>
  <c r="B1185"/>
  <c r="G1185"/>
  <c r="B1186"/>
  <c r="G1186"/>
  <c r="B1187"/>
  <c r="G1187"/>
  <c r="B1188"/>
  <c r="G1188"/>
  <c r="B1189"/>
  <c r="G1189"/>
  <c r="B1190"/>
  <c r="B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B1209"/>
  <c r="G1209"/>
  <c r="B1210"/>
  <c r="G1210"/>
  <c r="B1211"/>
  <c r="G1211"/>
  <c r="B1212"/>
  <c r="G1212"/>
  <c r="B1213"/>
  <c r="G1213"/>
  <c r="B1214"/>
  <c r="G1214"/>
  <c r="B1215"/>
  <c r="G1215"/>
  <c r="B1216"/>
  <c r="G1216"/>
  <c r="B1217"/>
  <c r="G1217"/>
  <c r="B1218"/>
  <c r="B1219"/>
  <c r="G1219"/>
  <c r="B1220"/>
  <c r="G1220"/>
  <c r="B1221"/>
  <c r="B1222"/>
  <c r="B1223"/>
  <c r="B1224"/>
  <c r="G1224"/>
  <c r="B1225"/>
  <c r="G1225"/>
  <c r="B1226"/>
  <c r="B1227"/>
  <c r="G1227"/>
  <c r="B1228"/>
  <c r="G1228"/>
  <c r="B1229"/>
  <c r="G1229"/>
  <c r="B1230"/>
  <c r="B1231"/>
  <c r="G1231"/>
  <c r="B1232"/>
  <c r="G1232"/>
  <c r="B1233"/>
  <c r="G1233"/>
  <c r="B1234"/>
  <c r="B1235"/>
  <c r="G1235"/>
  <c r="B1236"/>
  <c r="G1236"/>
  <c r="B1237"/>
  <c r="G1237"/>
  <c r="B1238"/>
  <c r="G1238"/>
  <c r="B1239"/>
  <c r="G1239"/>
  <c r="B1240"/>
  <c r="G1240"/>
  <c r="B1241"/>
  <c r="B1242"/>
  <c r="B1243"/>
  <c r="G1243"/>
  <c r="B1244"/>
  <c r="G1244"/>
  <c r="B1245"/>
  <c r="G1245"/>
  <c r="B1246"/>
  <c r="G1246"/>
  <c r="B1247"/>
  <c r="C1247"/>
  <c r="D1247"/>
  <c r="H1247"/>
  <c r="B1248"/>
  <c r="C1248"/>
  <c r="D1248"/>
  <c r="B1249"/>
  <c r="C1249"/>
  <c r="D1249"/>
  <c r="B1250"/>
  <c r="C1250"/>
  <c r="D1250"/>
  <c r="B1251"/>
  <c r="C1251"/>
  <c r="D1251"/>
  <c r="H1251"/>
  <c r="B1252"/>
  <c r="C1252"/>
  <c r="D1252"/>
  <c r="B1253"/>
  <c r="C1253"/>
  <c r="D1253"/>
  <c r="G1253"/>
  <c r="B1254"/>
  <c r="C1254"/>
  <c r="D1254"/>
  <c r="B1255"/>
  <c r="C1255"/>
  <c r="D1255"/>
  <c r="B1256"/>
  <c r="C1256"/>
  <c r="D1256"/>
  <c r="B1257"/>
  <c r="C1257"/>
  <c r="D1257"/>
  <c r="G1257"/>
  <c r="B1258"/>
  <c r="C1258"/>
  <c r="D1258"/>
  <c r="G1258"/>
  <c r="B1259"/>
  <c r="C1259"/>
  <c r="D1259"/>
  <c r="H1259"/>
  <c r="B1260"/>
  <c r="C1260"/>
  <c r="D1260"/>
  <c r="B1261"/>
  <c r="C1261"/>
  <c r="D1261"/>
  <c r="G1261"/>
  <c r="B1262"/>
  <c r="C1262"/>
  <c r="D1262"/>
  <c r="B1263"/>
  <c r="C1263"/>
  <c r="D1263"/>
  <c r="G1263"/>
  <c r="H1263"/>
  <c r="B1264"/>
  <c r="C1264"/>
  <c r="D1264"/>
  <c r="B1265"/>
  <c r="C1265"/>
  <c r="D1265"/>
  <c r="G1265"/>
  <c r="B1266"/>
  <c r="C1266"/>
  <c r="D1266"/>
  <c r="G1266"/>
  <c r="B1267"/>
  <c r="C1267"/>
  <c r="D1267"/>
  <c r="H1267"/>
  <c r="B1268"/>
  <c r="C1268"/>
  <c r="D1268"/>
  <c r="B1269"/>
  <c r="C1269"/>
  <c r="D1269"/>
  <c r="H1269"/>
  <c r="B1270"/>
  <c r="C1270"/>
  <c r="D1270"/>
  <c r="B1271"/>
  <c r="C1271"/>
  <c r="D1271"/>
  <c r="G1271"/>
  <c r="B1272"/>
  <c r="C1272"/>
  <c r="D1272"/>
  <c r="B1273"/>
  <c r="C1273"/>
  <c r="D1273"/>
  <c r="H1273"/>
  <c r="B1274"/>
  <c r="C1274"/>
  <c r="D1274"/>
  <c r="B1275"/>
  <c r="C1275"/>
  <c r="D1275"/>
  <c r="B1276"/>
  <c r="C1276"/>
  <c r="D1276"/>
  <c r="B1277"/>
  <c r="C1277"/>
  <c r="D1277"/>
  <c r="H1277"/>
  <c r="B1278"/>
  <c r="C1278"/>
  <c r="D1278"/>
  <c r="B1279"/>
  <c r="C1279"/>
  <c r="D1279"/>
  <c r="G1279"/>
  <c r="B1280"/>
  <c r="C1280"/>
  <c r="D1280"/>
  <c r="G1280"/>
  <c r="B1281"/>
  <c r="C1281"/>
  <c r="D1281"/>
  <c r="B1282"/>
  <c r="C1282"/>
  <c r="D1282"/>
  <c r="G1282"/>
  <c r="B1283"/>
  <c r="C1283"/>
  <c r="D1283"/>
  <c r="B1284"/>
  <c r="C1284"/>
  <c r="D1284"/>
  <c r="B1285"/>
  <c r="C1285"/>
  <c r="D1285"/>
  <c r="G1285"/>
  <c r="H1285"/>
  <c r="B1286"/>
  <c r="C1286"/>
  <c r="D1286"/>
  <c r="B1287"/>
  <c r="C1287"/>
  <c r="D1287"/>
  <c r="G1287"/>
  <c r="B1288"/>
  <c r="C1288"/>
  <c r="D1288"/>
  <c r="G1288"/>
  <c r="B1289"/>
  <c r="C1289"/>
  <c r="D1289"/>
  <c r="H1289"/>
  <c r="B1290"/>
  <c r="C1290"/>
  <c r="D1290"/>
  <c r="G1290"/>
  <c r="B1291"/>
  <c r="C1291"/>
  <c r="D1291"/>
  <c r="G1291"/>
  <c r="B1292"/>
  <c r="C1292"/>
  <c r="D1292"/>
  <c r="B1293"/>
  <c r="C1293"/>
  <c r="D1293"/>
  <c r="H1293"/>
  <c r="B1294"/>
  <c r="C1294"/>
  <c r="D1294"/>
  <c r="B1295"/>
  <c r="B1296"/>
  <c r="B1297"/>
  <c r="B1298"/>
  <c r="G1298"/>
  <c r="B1299"/>
  <c r="G1299"/>
  <c r="B1300"/>
  <c r="G1300"/>
  <c r="B1301"/>
  <c r="B1302"/>
  <c r="G1302"/>
  <c r="B1303"/>
  <c r="G1303"/>
  <c r="B1304"/>
  <c r="B1305"/>
  <c r="G1305"/>
  <c r="B1306"/>
  <c r="G1306"/>
  <c r="B1307"/>
  <c r="G1307"/>
  <c r="B1308"/>
  <c r="G1308"/>
  <c r="B1309"/>
  <c r="G1309"/>
  <c r="B1310"/>
  <c r="G1310"/>
  <c r="B1311"/>
  <c r="G1311"/>
  <c r="B1312"/>
  <c r="G1312"/>
  <c r="B1313"/>
  <c r="B1314"/>
  <c r="G1314"/>
  <c r="B1315"/>
  <c r="G1315"/>
  <c r="B1316"/>
  <c r="G1316"/>
  <c r="B1317"/>
  <c r="G1317"/>
  <c r="B1318"/>
  <c r="G1318"/>
  <c r="B1319"/>
  <c r="B1320"/>
  <c r="G1320"/>
  <c r="B1321"/>
  <c r="G1321"/>
  <c r="B1322"/>
  <c r="G1322"/>
  <c r="B1323"/>
  <c r="G1323"/>
  <c r="B1324"/>
  <c r="G1324"/>
  <c r="B1325"/>
  <c r="G1325"/>
  <c r="B1326"/>
  <c r="B1327"/>
  <c r="B1328"/>
  <c r="G1328"/>
  <c r="B1329"/>
  <c r="G1329"/>
  <c r="B1330"/>
  <c r="B1331"/>
  <c r="G1331"/>
  <c r="B1332"/>
  <c r="G1332"/>
  <c r="B1333"/>
  <c r="G1333"/>
  <c r="B1334"/>
  <c r="B1335"/>
  <c r="G1335"/>
  <c r="B1336"/>
  <c r="G1336"/>
  <c r="B1337"/>
  <c r="G1337"/>
  <c r="B1338"/>
  <c r="G1338"/>
  <c r="B1339"/>
  <c r="G1339"/>
  <c r="B1340"/>
  <c r="G1340"/>
  <c r="B1341"/>
  <c r="B1342"/>
  <c r="G1342"/>
  <c r="B1343"/>
  <c r="G1343"/>
  <c r="B1344"/>
  <c r="G1344"/>
  <c r="B1345"/>
  <c r="B1346"/>
  <c r="G1346"/>
  <c r="B1347"/>
  <c r="G1347"/>
  <c r="B1348"/>
  <c r="G1348"/>
  <c r="B1349"/>
  <c r="G1349"/>
  <c r="B1350"/>
  <c r="G1350"/>
  <c r="B1351"/>
  <c r="G1351"/>
  <c r="B1352"/>
  <c r="B1353"/>
  <c r="G1353"/>
  <c r="B1354"/>
  <c r="G1354"/>
  <c r="B1355"/>
  <c r="G1355"/>
  <c r="B1356"/>
  <c r="G1356"/>
  <c r="B1357"/>
  <c r="B1358"/>
  <c r="G1358"/>
  <c r="B1359"/>
  <c r="G1359"/>
  <c r="B1360"/>
  <c r="G1360"/>
  <c r="B1361"/>
  <c r="G1361"/>
  <c r="B1362"/>
  <c r="G1362"/>
  <c r="B1363"/>
  <c r="G1363"/>
  <c r="B1364"/>
  <c r="G1364"/>
  <c r="B1365"/>
  <c r="G1365"/>
  <c r="B1366"/>
  <c r="B1367"/>
  <c r="G1367"/>
  <c r="B1368"/>
  <c r="G1368"/>
  <c r="B1369"/>
  <c r="G1369"/>
  <c r="B1370"/>
  <c r="G1370"/>
  <c r="B1371"/>
  <c r="G1371"/>
  <c r="B1372"/>
  <c r="G1372"/>
  <c r="B1373"/>
  <c r="B1374"/>
  <c r="G1374"/>
  <c r="B1375"/>
  <c r="G1375"/>
  <c r="B1376"/>
  <c r="G1376"/>
  <c r="B1377"/>
  <c r="G1377"/>
  <c r="B1378"/>
  <c r="G1378"/>
  <c r="B1379"/>
  <c r="G1379"/>
  <c r="B1380"/>
  <c r="B1381"/>
  <c r="B1382"/>
  <c r="G1382"/>
  <c r="B1383"/>
  <c r="G1383"/>
  <c r="B1384"/>
  <c r="G1384"/>
  <c r="B1385"/>
  <c r="B1386"/>
  <c r="G1386"/>
  <c r="B1387"/>
  <c r="G1387"/>
  <c r="B1388"/>
  <c r="G1388"/>
  <c r="B1389"/>
  <c r="G1389"/>
  <c r="B1390"/>
  <c r="B1391"/>
  <c r="G1391"/>
  <c r="B1392"/>
  <c r="G1392"/>
  <c r="B1393"/>
  <c r="G1393"/>
  <c r="B1394"/>
  <c r="G1394"/>
  <c r="B1395"/>
  <c r="G1395"/>
  <c r="B1396"/>
  <c r="G1396"/>
  <c r="B1397"/>
  <c r="G1397"/>
  <c r="B1398"/>
  <c r="B1399"/>
  <c r="G1399"/>
  <c r="B1400"/>
  <c r="G1400"/>
  <c r="B1401"/>
  <c r="G1401"/>
  <c r="B1402"/>
  <c r="G1402"/>
  <c r="B1403"/>
  <c r="G1403"/>
  <c r="B1404"/>
  <c r="G1404"/>
  <c r="B1405"/>
  <c r="B1406"/>
  <c r="B1407"/>
  <c r="G1407"/>
  <c r="B1408"/>
  <c r="G1408"/>
  <c r="B1409"/>
  <c r="B1410"/>
  <c r="G1410"/>
  <c r="B1411"/>
  <c r="G1411"/>
  <c r="B1412"/>
  <c r="G1412"/>
  <c r="B1413"/>
  <c r="B1414"/>
  <c r="G1414"/>
  <c r="B1415"/>
  <c r="G1415"/>
  <c r="B1416"/>
  <c r="G1416"/>
  <c r="B1417"/>
  <c r="G1417"/>
  <c r="B1418"/>
  <c r="G1418"/>
  <c r="B1419"/>
  <c r="G1419"/>
  <c r="B1420"/>
  <c r="B1421"/>
  <c r="B1422"/>
  <c r="G1422"/>
  <c r="B1423"/>
  <c r="G1423"/>
  <c r="B1424"/>
  <c r="G1424"/>
  <c r="B1425"/>
  <c r="G1425"/>
  <c r="B1426"/>
  <c r="G1426"/>
  <c r="B1427"/>
  <c r="G1427"/>
  <c r="B1428"/>
  <c r="G1428"/>
  <c r="B1429"/>
  <c r="G1429"/>
  <c r="B1430"/>
  <c r="G1430"/>
  <c r="B1431"/>
  <c r="G1431"/>
  <c r="B1432"/>
  <c r="B1433"/>
  <c r="B1434"/>
  <c r="B1435"/>
  <c r="B1436"/>
  <c r="C1436"/>
  <c r="D1436"/>
  <c r="B1437"/>
  <c r="C1437"/>
  <c r="D1437"/>
  <c r="B1438"/>
  <c r="C1438"/>
  <c r="D1438"/>
  <c r="B1439"/>
  <c r="C1439"/>
  <c r="D1439"/>
  <c r="B1440"/>
  <c r="C1440"/>
  <c r="D1440"/>
  <c r="G1440"/>
  <c r="B1441"/>
  <c r="C1441"/>
  <c r="D1441"/>
  <c r="B1442"/>
  <c r="B1443"/>
  <c r="C1443"/>
  <c r="D1443"/>
  <c r="B1444"/>
  <c r="C1444"/>
  <c r="D1444"/>
  <c r="B1445"/>
  <c r="C1445"/>
  <c r="D1445"/>
  <c r="B1446"/>
  <c r="C1446"/>
  <c r="D1446"/>
  <c r="B1447"/>
  <c r="C1447"/>
  <c r="D1447"/>
  <c r="B1448"/>
  <c r="C1448"/>
  <c r="D1448"/>
  <c r="B1449"/>
  <c r="C1449"/>
  <c r="D1449"/>
  <c r="B1450"/>
  <c r="B1451"/>
  <c r="B1452"/>
  <c r="C1452"/>
  <c r="D1452"/>
  <c r="B1453"/>
  <c r="C1453"/>
  <c r="D1453"/>
  <c r="H1453"/>
  <c r="G1453"/>
  <c r="I1453"/>
  <c r="B1454"/>
  <c r="C1454"/>
  <c r="D1454"/>
  <c r="B1455"/>
  <c r="C1455"/>
  <c r="D1455"/>
  <c r="B1456"/>
  <c r="C1456"/>
  <c r="D1456"/>
  <c r="G1456"/>
  <c r="H1456"/>
  <c r="I1456"/>
  <c r="B1457"/>
  <c r="C1457"/>
  <c r="D1457"/>
  <c r="H1457"/>
  <c r="B1458"/>
  <c r="B1459"/>
  <c r="C1459"/>
  <c r="D1459"/>
  <c r="H1459"/>
  <c r="G1459"/>
  <c r="I1459"/>
  <c r="B1460"/>
  <c r="C1460"/>
  <c r="D1460"/>
  <c r="G1460"/>
  <c r="H1460"/>
  <c r="I1460"/>
  <c r="B1461"/>
  <c r="C1461"/>
  <c r="D1461"/>
  <c r="B1462"/>
  <c r="C1462"/>
  <c r="D1462"/>
  <c r="B1463"/>
  <c r="C1463"/>
  <c r="D1463"/>
  <c r="H1463"/>
  <c r="B1464"/>
  <c r="C1464"/>
  <c r="D1464"/>
  <c r="G1464"/>
  <c r="B1465"/>
  <c r="C1465"/>
  <c r="D1465"/>
  <c r="B1466"/>
  <c r="B1467"/>
  <c r="B1468"/>
  <c r="C1468"/>
  <c r="D1468"/>
  <c r="B1469"/>
  <c r="C1469"/>
  <c r="D1469"/>
  <c r="B1470"/>
  <c r="C1470"/>
  <c r="D1470"/>
  <c r="G1470"/>
  <c r="H1470"/>
  <c r="I1470"/>
  <c r="B1471"/>
  <c r="C1471"/>
  <c r="D1471"/>
  <c r="B1472"/>
  <c r="B1473"/>
  <c r="C1473"/>
  <c r="D1473"/>
  <c r="H1473"/>
  <c r="B1474"/>
  <c r="C1474"/>
  <c r="D1474"/>
  <c r="B1475"/>
  <c r="C1475"/>
  <c r="D1475"/>
  <c r="H1475"/>
  <c r="G1475"/>
  <c r="I1475"/>
  <c r="B1476"/>
  <c r="C1476"/>
  <c r="D1476"/>
  <c r="B1477"/>
  <c r="C1477"/>
  <c r="G1477"/>
  <c r="H1477"/>
  <c r="B1479"/>
  <c r="C1479"/>
  <c r="B1480"/>
  <c r="B1481"/>
  <c r="C1481"/>
  <c r="B1482"/>
  <c r="C1482"/>
  <c r="H1482"/>
  <c r="B1483"/>
  <c r="C1483"/>
  <c r="H1483"/>
  <c r="B1484"/>
  <c r="C1484"/>
  <c r="G1484"/>
  <c r="B1485"/>
  <c r="C1485"/>
  <c r="B1486"/>
  <c r="C1486"/>
  <c r="B1487"/>
  <c r="C1487"/>
  <c r="G1487"/>
  <c r="B1488"/>
  <c r="C1488"/>
  <c r="G1488"/>
  <c r="B1489"/>
  <c r="C1489"/>
  <c r="G1489"/>
  <c r="B1491"/>
  <c r="C1491"/>
  <c r="G1491"/>
  <c r="H1491"/>
  <c r="B1492"/>
  <c r="C1492"/>
  <c r="G1492"/>
  <c r="H1492"/>
  <c r="B1493"/>
  <c r="C1493"/>
  <c r="H1493"/>
  <c r="B1495"/>
  <c r="C1495"/>
  <c r="B1496"/>
  <c r="B1497"/>
  <c r="C1497"/>
  <c r="G1497"/>
  <c r="B1498"/>
  <c r="B1499"/>
  <c r="C1499"/>
  <c r="G1499"/>
  <c r="B1500"/>
  <c r="C1500"/>
  <c r="G1500"/>
  <c r="B1501"/>
  <c r="C1501"/>
  <c r="G1501"/>
  <c r="B1502"/>
  <c r="C1502"/>
  <c r="G1502"/>
  <c r="B1503"/>
  <c r="C1503"/>
  <c r="B1504"/>
  <c r="C1504"/>
  <c r="H1504"/>
  <c r="B1505"/>
  <c r="C1505"/>
  <c r="G1505"/>
  <c r="B1506"/>
  <c r="C1506"/>
  <c r="H1506"/>
  <c r="B1507"/>
  <c r="C1507"/>
  <c r="B1508"/>
  <c r="B1509"/>
  <c r="C1509"/>
  <c r="G1509"/>
  <c r="B1510"/>
  <c r="C1510"/>
  <c r="H1510"/>
  <c r="B1511"/>
  <c r="C1511"/>
  <c r="H1511"/>
  <c r="B1512"/>
  <c r="C1512"/>
  <c r="B1513"/>
  <c r="C1513"/>
  <c r="G1513"/>
  <c r="B1515"/>
  <c r="B1516"/>
  <c r="B1517"/>
  <c r="C1517"/>
  <c r="H1517"/>
  <c r="B1518"/>
  <c r="C1518"/>
  <c r="G1518"/>
  <c r="H1518"/>
  <c r="B1519"/>
  <c r="C1519"/>
  <c r="G1519"/>
  <c r="B1520"/>
  <c r="C1520"/>
  <c r="B1521"/>
  <c r="B1522"/>
  <c r="D57" i="30"/>
  <c r="C1522" i="37"/>
  <c r="G1522"/>
  <c r="B1523"/>
  <c r="C1523"/>
  <c r="H1523"/>
  <c r="B1524"/>
  <c r="C1524"/>
  <c r="G1524"/>
  <c r="B1525"/>
  <c r="C1525"/>
  <c r="B1526"/>
  <c r="C1526"/>
  <c r="G1526"/>
  <c r="B1527"/>
  <c r="B1528"/>
  <c r="C1528"/>
  <c r="G1528"/>
  <c r="B1529"/>
  <c r="C1529"/>
  <c r="G1529"/>
  <c r="H1529"/>
  <c r="B1530"/>
  <c r="C1530"/>
  <c r="G1530"/>
  <c r="B1531"/>
  <c r="C1531"/>
  <c r="H1531"/>
  <c r="B1532"/>
  <c r="B1533"/>
  <c r="C1533"/>
  <c r="G1533"/>
  <c r="H1533"/>
  <c r="B1534"/>
  <c r="C1534"/>
  <c r="G1534"/>
  <c r="H1534"/>
  <c r="B1535"/>
  <c r="C1535"/>
  <c r="B1536"/>
  <c r="C1536"/>
  <c r="H1536"/>
  <c r="B1537"/>
  <c r="B1538"/>
  <c r="C1538"/>
  <c r="G1538"/>
  <c r="B1539"/>
  <c r="C1539"/>
  <c r="G1539"/>
  <c r="B1540"/>
  <c r="C1540"/>
  <c r="B1541"/>
  <c r="C1541"/>
  <c r="H1541"/>
  <c r="B1542"/>
  <c r="B1543"/>
  <c r="C1543"/>
  <c r="B1544"/>
  <c r="C1544"/>
  <c r="B1545"/>
  <c r="C1545"/>
  <c r="B1546"/>
  <c r="C1546"/>
  <c r="G1546"/>
  <c r="B1547"/>
  <c r="B1548"/>
  <c r="C1548"/>
  <c r="G1548"/>
  <c r="H1548"/>
  <c r="B1549"/>
  <c r="C1549"/>
  <c r="G1549"/>
  <c r="B1550"/>
  <c r="C1550"/>
  <c r="G1550"/>
  <c r="B1551"/>
  <c r="C1551"/>
  <c r="H1551"/>
  <c r="B1552"/>
  <c r="B1553"/>
  <c r="C1553"/>
  <c r="G1553"/>
  <c r="B1554"/>
  <c r="C1554"/>
  <c r="B1555"/>
  <c r="C1555"/>
  <c r="G1555"/>
  <c r="B1556"/>
  <c r="C1556"/>
  <c r="B1557"/>
  <c r="B1558"/>
  <c r="C1558"/>
  <c r="G1558"/>
  <c r="B1559"/>
  <c r="C1559"/>
  <c r="B1560"/>
  <c r="C1560"/>
  <c r="H1560"/>
  <c r="B1561"/>
  <c r="C1561"/>
  <c r="B1562"/>
  <c r="B1563"/>
  <c r="C1563"/>
  <c r="B1564"/>
  <c r="C1564"/>
  <c r="G1564"/>
  <c r="B1565"/>
  <c r="C1565"/>
  <c r="H1565"/>
  <c r="B1566"/>
  <c r="C1566"/>
  <c r="G1566"/>
  <c r="B1567"/>
  <c r="B1568"/>
  <c r="C1568"/>
  <c r="G1568"/>
  <c r="H1568"/>
  <c r="B1569"/>
  <c r="C1569"/>
  <c r="G1569"/>
  <c r="H1569"/>
  <c r="B1570"/>
  <c r="C1570"/>
  <c r="G1570"/>
  <c r="B1571"/>
  <c r="C1571"/>
  <c r="H1571"/>
  <c r="B1572"/>
  <c r="C1572"/>
  <c r="H1572"/>
  <c r="B1573"/>
  <c r="B1574"/>
  <c r="C1574"/>
  <c r="H1574"/>
  <c r="B1575"/>
  <c r="C1575"/>
  <c r="G1575"/>
  <c r="B1576"/>
  <c r="C1576"/>
  <c r="B1577"/>
  <c r="C1577"/>
  <c r="H1577"/>
  <c r="G8" i="3"/>
  <c r="I8"/>
  <c r="K8"/>
  <c r="M8"/>
  <c r="G9"/>
  <c r="I9"/>
  <c r="K9"/>
  <c r="M9"/>
  <c r="G10"/>
  <c r="I10"/>
  <c r="K10"/>
  <c r="M10"/>
  <c r="G11"/>
  <c r="I11"/>
  <c r="K11"/>
  <c r="M11"/>
  <c r="G12"/>
  <c r="I12"/>
  <c r="K12"/>
  <c r="M12"/>
  <c r="G13"/>
  <c r="I13"/>
  <c r="K13"/>
  <c r="M13"/>
  <c r="G14"/>
  <c r="H14"/>
  <c r="I14"/>
  <c r="K14"/>
  <c r="M14"/>
  <c r="P3"/>
  <c r="O15"/>
  <c r="G15"/>
  <c r="I15"/>
  <c r="K15"/>
  <c r="M15"/>
  <c r="G16"/>
  <c r="H16"/>
  <c r="I16"/>
  <c r="K16"/>
  <c r="M16"/>
  <c r="G5"/>
  <c r="H5"/>
  <c r="H1490" i="37"/>
  <c r="H1494"/>
  <c r="H1486"/>
  <c r="H1487"/>
  <c r="H1495"/>
  <c r="H1499"/>
  <c r="H1500"/>
  <c r="H1505"/>
  <c r="H1507"/>
  <c r="H1512"/>
  <c r="H1513"/>
  <c r="H1520"/>
  <c r="H1524"/>
  <c r="H1528"/>
  <c r="H1543"/>
  <c r="H1549"/>
  <c r="H1550"/>
  <c r="H1553"/>
  <c r="H1555"/>
  <c r="H1556"/>
  <c r="H1558"/>
  <c r="H1564"/>
  <c r="H1566"/>
  <c r="H1570"/>
  <c r="L18" i="3"/>
  <c r="H18"/>
  <c r="I18"/>
  <c r="G27"/>
  <c r="F27"/>
  <c r="B27"/>
  <c r="G28"/>
  <c r="F28"/>
  <c r="B28"/>
  <c r="G29"/>
  <c r="H29"/>
  <c r="F29"/>
  <c r="B29"/>
  <c r="G30"/>
  <c r="H30"/>
  <c r="F30"/>
  <c r="B30"/>
  <c r="G31"/>
  <c r="H31"/>
  <c r="G32"/>
  <c r="H32"/>
  <c r="G33"/>
  <c r="H33"/>
  <c r="F33"/>
  <c r="B33"/>
  <c r="G34"/>
  <c r="H34"/>
  <c r="F34"/>
  <c r="B34"/>
  <c r="G35"/>
  <c r="H35"/>
  <c r="G36"/>
  <c r="H36"/>
  <c r="F36"/>
  <c r="B36"/>
  <c r="G37"/>
  <c r="H37"/>
  <c r="F37"/>
  <c r="B37"/>
  <c r="G38"/>
  <c r="H38"/>
  <c r="F38"/>
  <c r="B38"/>
  <c r="G39"/>
  <c r="H39"/>
  <c r="F39"/>
  <c r="B39"/>
  <c r="G40"/>
  <c r="H40"/>
  <c r="F40"/>
  <c r="B40"/>
  <c r="G41"/>
  <c r="H41"/>
  <c r="F41"/>
  <c r="B41"/>
  <c r="G42"/>
  <c r="H42"/>
  <c r="F42"/>
  <c r="B42"/>
  <c r="G43"/>
  <c r="H43"/>
  <c r="G44"/>
  <c r="H44"/>
  <c r="F44"/>
  <c r="B44"/>
  <c r="G45"/>
  <c r="H45"/>
  <c r="F45"/>
  <c r="B45"/>
  <c r="G46"/>
  <c r="H46"/>
  <c r="F46"/>
  <c r="B46"/>
  <c r="G47"/>
  <c r="H47"/>
  <c r="F47"/>
  <c r="B47"/>
  <c r="G48"/>
  <c r="H48"/>
  <c r="F48"/>
  <c r="B48"/>
  <c r="G49"/>
  <c r="H49"/>
  <c r="F49"/>
  <c r="B49"/>
  <c r="G50"/>
  <c r="H50"/>
  <c r="F50"/>
  <c r="B50"/>
  <c r="G51"/>
  <c r="H51"/>
  <c r="G52"/>
  <c r="H52"/>
  <c r="G53"/>
  <c r="H53"/>
  <c r="F53"/>
  <c r="B53"/>
  <c r="G54"/>
  <c r="H54"/>
  <c r="F54"/>
  <c r="B54"/>
  <c r="G55"/>
  <c r="H55"/>
  <c r="G56"/>
  <c r="H56"/>
  <c r="F56"/>
  <c r="B56"/>
  <c r="G57"/>
  <c r="H57"/>
  <c r="F57"/>
  <c r="B57"/>
  <c r="G58"/>
  <c r="H58"/>
  <c r="F58"/>
  <c r="B58"/>
  <c r="G59"/>
  <c r="H59"/>
  <c r="F59"/>
  <c r="G60"/>
  <c r="H60"/>
  <c r="G61"/>
  <c r="H61"/>
  <c r="F61"/>
  <c r="B61"/>
  <c r="G62"/>
  <c r="H62"/>
  <c r="G63"/>
  <c r="H63"/>
  <c r="F63"/>
  <c r="B63"/>
  <c r="G64"/>
  <c r="H64"/>
  <c r="F64"/>
  <c r="B64"/>
  <c r="G65"/>
  <c r="H65"/>
  <c r="G66"/>
  <c r="H66"/>
  <c r="F66"/>
  <c r="B66"/>
  <c r="G67"/>
  <c r="H67"/>
  <c r="G68"/>
  <c r="H68"/>
  <c r="F68"/>
  <c r="B68"/>
  <c r="G69"/>
  <c r="H69"/>
  <c r="F69"/>
  <c r="B69"/>
  <c r="G70"/>
  <c r="H70"/>
  <c r="G71"/>
  <c r="H71"/>
  <c r="F71"/>
  <c r="B71"/>
  <c r="G72"/>
  <c r="H72"/>
  <c r="F72"/>
  <c r="B72"/>
  <c r="G73"/>
  <c r="H73"/>
  <c r="F73"/>
  <c r="B73"/>
  <c r="G74"/>
  <c r="H74"/>
  <c r="F74"/>
  <c r="B74"/>
  <c r="G75"/>
  <c r="H75"/>
  <c r="G76"/>
  <c r="H76"/>
  <c r="G77"/>
  <c r="H77"/>
  <c r="F77"/>
  <c r="B77"/>
  <c r="G78"/>
  <c r="H78"/>
  <c r="F78"/>
  <c r="B78"/>
  <c r="G79"/>
  <c r="H79"/>
  <c r="G80"/>
  <c r="H80"/>
  <c r="F80"/>
  <c r="B80"/>
  <c r="G81"/>
  <c r="H81"/>
  <c r="F81"/>
  <c r="B81"/>
  <c r="G82"/>
  <c r="H82"/>
  <c r="G83"/>
  <c r="H83"/>
  <c r="F83"/>
  <c r="B83"/>
  <c r="G84"/>
  <c r="H84"/>
  <c r="F84"/>
  <c r="B84"/>
  <c r="G85"/>
  <c r="H85"/>
  <c r="F85"/>
  <c r="B85"/>
  <c r="G86"/>
  <c r="H86"/>
  <c r="F86"/>
  <c r="B86"/>
  <c r="G87"/>
  <c r="H87"/>
  <c r="F87"/>
  <c r="B87"/>
  <c r="G88"/>
  <c r="H88"/>
  <c r="F88"/>
  <c r="B88"/>
  <c r="G89"/>
  <c r="H89"/>
  <c r="F89"/>
  <c r="B89"/>
  <c r="G90"/>
  <c r="H90"/>
  <c r="F90"/>
  <c r="B90"/>
  <c r="G91"/>
  <c r="H91"/>
  <c r="F91"/>
  <c r="G92"/>
  <c r="H92"/>
  <c r="G93"/>
  <c r="H93"/>
  <c r="F93"/>
  <c r="B93"/>
  <c r="G94"/>
  <c r="H94"/>
  <c r="F94"/>
  <c r="B94"/>
  <c r="G95"/>
  <c r="H95"/>
  <c r="F95"/>
  <c r="B95"/>
  <c r="G96"/>
  <c r="H96"/>
  <c r="F96"/>
  <c r="B96"/>
  <c r="G97"/>
  <c r="H97"/>
  <c r="F97"/>
  <c r="B97"/>
  <c r="G98"/>
  <c r="H98"/>
  <c r="G99"/>
  <c r="H99"/>
  <c r="G100"/>
  <c r="H100"/>
  <c r="F100"/>
  <c r="B100"/>
  <c r="G101"/>
  <c r="H101"/>
  <c r="F101"/>
  <c r="B101"/>
  <c r="G102"/>
  <c r="H102"/>
  <c r="F102"/>
  <c r="B102"/>
  <c r="G103"/>
  <c r="H103"/>
  <c r="F103"/>
  <c r="B103"/>
  <c r="G104"/>
  <c r="H104"/>
  <c r="F104"/>
  <c r="B104"/>
  <c r="G105"/>
  <c r="H105"/>
  <c r="F105"/>
  <c r="B105"/>
  <c r="G106"/>
  <c r="H106"/>
  <c r="F106"/>
  <c r="B106"/>
  <c r="G107"/>
  <c r="H107"/>
  <c r="G108"/>
  <c r="H108"/>
  <c r="G109"/>
  <c r="H109"/>
  <c r="F109"/>
  <c r="B109"/>
  <c r="G110"/>
  <c r="H110"/>
  <c r="F110"/>
  <c r="B110"/>
  <c r="G111"/>
  <c r="H111"/>
  <c r="F111"/>
  <c r="B111"/>
  <c r="G112"/>
  <c r="H112"/>
  <c r="F112"/>
  <c r="B112"/>
  <c r="G113"/>
  <c r="H113"/>
  <c r="G114"/>
  <c r="H114"/>
  <c r="F114"/>
  <c r="B114"/>
  <c r="G115"/>
  <c r="H115"/>
  <c r="F115"/>
  <c r="B115"/>
  <c r="G116"/>
  <c r="H116"/>
  <c r="F116"/>
  <c r="B116"/>
  <c r="G117"/>
  <c r="H117"/>
  <c r="F117"/>
  <c r="B117"/>
  <c r="G118"/>
  <c r="H118"/>
  <c r="F118"/>
  <c r="B118"/>
  <c r="G119"/>
  <c r="H119"/>
  <c r="F119"/>
  <c r="B119"/>
  <c r="G120"/>
  <c r="H120"/>
  <c r="F120"/>
  <c r="B120"/>
  <c r="G121"/>
  <c r="H121"/>
  <c r="F121"/>
  <c r="B121"/>
  <c r="G122"/>
  <c r="H122"/>
  <c r="G123"/>
  <c r="H123"/>
  <c r="F123"/>
  <c r="B123"/>
  <c r="G124"/>
  <c r="H124"/>
  <c r="F124"/>
  <c r="B124"/>
  <c r="G125"/>
  <c r="H125"/>
  <c r="F125"/>
  <c r="B125"/>
  <c r="G126"/>
  <c r="H126"/>
  <c r="F126"/>
  <c r="B126"/>
  <c r="G127"/>
  <c r="H127"/>
  <c r="G128"/>
  <c r="H128"/>
  <c r="F128"/>
  <c r="B128"/>
  <c r="G129"/>
  <c r="H129"/>
  <c r="F129"/>
  <c r="B129"/>
  <c r="G130"/>
  <c r="H130"/>
  <c r="F130"/>
  <c r="B130"/>
  <c r="G131"/>
  <c r="H131"/>
  <c r="G132"/>
  <c r="H132"/>
  <c r="F132"/>
  <c r="B132"/>
  <c r="G133"/>
  <c r="H133"/>
  <c r="F133"/>
  <c r="B133"/>
  <c r="G134"/>
  <c r="H134"/>
  <c r="F134"/>
  <c r="B134"/>
  <c r="G135"/>
  <c r="H135"/>
  <c r="G136"/>
  <c r="H136"/>
  <c r="F136"/>
  <c r="B136"/>
  <c r="G137"/>
  <c r="H137"/>
  <c r="F137"/>
  <c r="B137"/>
  <c r="G138"/>
  <c r="H138"/>
  <c r="F138"/>
  <c r="B138"/>
  <c r="G139"/>
  <c r="H139"/>
  <c r="G140"/>
  <c r="H140"/>
  <c r="F140"/>
  <c r="B140"/>
  <c r="G141"/>
  <c r="H141"/>
  <c r="F141"/>
  <c r="G142"/>
  <c r="H142"/>
  <c r="F142"/>
  <c r="B142"/>
  <c r="G143"/>
  <c r="H143"/>
  <c r="G144"/>
  <c r="H144"/>
  <c r="F144"/>
  <c r="B144"/>
  <c r="G145"/>
  <c r="H145"/>
  <c r="F145"/>
  <c r="B145"/>
  <c r="G146"/>
  <c r="H146"/>
  <c r="F146"/>
  <c r="B146"/>
  <c r="G147"/>
  <c r="H147"/>
  <c r="G148"/>
  <c r="H148"/>
  <c r="F148"/>
  <c r="G149"/>
  <c r="H149"/>
  <c r="F149"/>
  <c r="B149"/>
  <c r="G150"/>
  <c r="H150"/>
  <c r="F150"/>
  <c r="B150"/>
  <c r="G151"/>
  <c r="H151"/>
  <c r="F151"/>
  <c r="B151"/>
  <c r="G152"/>
  <c r="H152"/>
  <c r="F152"/>
  <c r="B152"/>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4"/>
  <c r="H665"/>
  <c r="H666"/>
  <c r="H668"/>
  <c r="H669"/>
  <c r="H670"/>
  <c r="H672"/>
  <c r="H673"/>
  <c r="H674"/>
  <c r="H676"/>
  <c r="H678"/>
  <c r="H679"/>
  <c r="H681"/>
  <c r="H682"/>
  <c r="H683"/>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7"/>
  <c r="H878"/>
  <c r="H879"/>
  <c r="H881"/>
  <c r="H882"/>
  <c r="H883"/>
  <c r="H885"/>
  <c r="H886"/>
  <c r="H887"/>
  <c r="H888"/>
  <c r="H889"/>
  <c r="H891"/>
  <c r="H892"/>
  <c r="H893"/>
  <c r="H894"/>
  <c r="H895"/>
  <c r="H897"/>
  <c r="H898"/>
  <c r="H899"/>
  <c r="H900"/>
  <c r="H901"/>
  <c r="H902"/>
  <c r="H903"/>
  <c r="H904"/>
  <c r="H905"/>
  <c r="H907"/>
  <c r="H908"/>
  <c r="H909"/>
  <c r="H910"/>
  <c r="H911"/>
  <c r="H913"/>
  <c r="H914"/>
  <c r="H915"/>
  <c r="H916"/>
  <c r="H917"/>
  <c r="H918"/>
  <c r="H919"/>
  <c r="H920"/>
  <c r="H921"/>
  <c r="H923"/>
  <c r="H924"/>
  <c r="H925"/>
  <c r="H926"/>
  <c r="H927"/>
  <c r="H929"/>
  <c r="H930"/>
  <c r="H931"/>
  <c r="H932"/>
  <c r="H933"/>
  <c r="H934"/>
  <c r="H935"/>
  <c r="H936"/>
  <c r="H937"/>
  <c r="H939"/>
  <c r="H940"/>
  <c r="H941"/>
  <c r="H942"/>
  <c r="H943"/>
  <c r="H944"/>
  <c r="H945"/>
  <c r="H946"/>
  <c r="H947"/>
  <c r="H948"/>
  <c r="H949"/>
  <c r="H950"/>
  <c r="H951"/>
  <c r="H952"/>
  <c r="H953"/>
  <c r="H954"/>
  <c r="H955"/>
  <c r="H956"/>
  <c r="H957"/>
  <c r="H958"/>
  <c r="H960"/>
  <c r="H961"/>
  <c r="H962"/>
  <c r="H963"/>
  <c r="H964"/>
  <c r="H967"/>
  <c r="H968"/>
  <c r="H969"/>
  <c r="H970"/>
  <c r="H971"/>
  <c r="H972"/>
  <c r="H973"/>
  <c r="H974"/>
  <c r="H975"/>
  <c r="H976"/>
  <c r="H977"/>
  <c r="H978"/>
  <c r="H979"/>
  <c r="H980"/>
  <c r="H983"/>
  <c r="H984"/>
  <c r="H985"/>
  <c r="H986"/>
  <c r="H987"/>
  <c r="H988"/>
  <c r="H989"/>
  <c r="H990"/>
  <c r="H991"/>
  <c r="H992"/>
  <c r="H993"/>
  <c r="H994"/>
  <c r="H995"/>
  <c r="H996"/>
  <c r="G155" i="3"/>
  <c r="G156"/>
  <c r="G157"/>
  <c r="G158"/>
  <c r="G159"/>
  <c r="G160"/>
  <c r="G161"/>
  <c r="G162"/>
  <c r="J162"/>
  <c r="L162"/>
  <c r="G163"/>
  <c r="G228"/>
  <c r="H228"/>
  <c r="G229"/>
  <c r="H229"/>
  <c r="F229"/>
  <c r="B229"/>
  <c r="G230"/>
  <c r="H230"/>
  <c r="H1001" i="37"/>
  <c r="H1002"/>
  <c r="H1003"/>
  <c r="H1006"/>
  <c r="H1007"/>
  <c r="H1008"/>
  <c r="H1009"/>
  <c r="H1010"/>
  <c r="H1012"/>
  <c r="H1013"/>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9"/>
  <c r="H1250"/>
  <c r="H1253"/>
  <c r="H1254"/>
  <c r="H1256"/>
  <c r="H1257"/>
  <c r="H1258"/>
  <c r="H1261"/>
  <c r="H1262"/>
  <c r="H1264"/>
  <c r="H1265"/>
  <c r="H1266"/>
  <c r="H1270"/>
  <c r="H1271"/>
  <c r="H1272"/>
  <c r="H1274"/>
  <c r="H1275"/>
  <c r="H1278"/>
  <c r="H1279"/>
  <c r="H1280"/>
  <c r="H1282"/>
  <c r="H1283"/>
  <c r="H1286"/>
  <c r="H1287"/>
  <c r="H1288"/>
  <c r="H1290"/>
  <c r="H1291"/>
  <c r="H1294"/>
  <c r="G233" i="3"/>
  <c r="H233"/>
  <c r="F233"/>
  <c r="B233"/>
  <c r="G234"/>
  <c r="H234"/>
  <c r="F234"/>
  <c r="B234"/>
  <c r="G235"/>
  <c r="H235"/>
  <c r="G236"/>
  <c r="H236"/>
  <c r="F236"/>
  <c r="B236"/>
  <c r="G237"/>
  <c r="H237"/>
  <c r="F237"/>
  <c r="B237"/>
  <c r="G238"/>
  <c r="H238"/>
  <c r="F238"/>
  <c r="B238"/>
  <c r="G239"/>
  <c r="H239"/>
  <c r="F239"/>
  <c r="B239"/>
  <c r="G240"/>
  <c r="H240"/>
  <c r="F240"/>
  <c r="B240"/>
  <c r="G241"/>
  <c r="H241"/>
  <c r="F241"/>
  <c r="B241"/>
  <c r="G244"/>
  <c r="H244"/>
  <c r="G246"/>
  <c r="H246"/>
  <c r="F246"/>
  <c r="B246"/>
  <c r="H1436" i="37"/>
  <c r="H1437"/>
  <c r="H1438"/>
  <c r="H1440"/>
  <c r="H1441"/>
  <c r="H1443"/>
  <c r="H1444"/>
  <c r="H1445"/>
  <c r="H1447"/>
  <c r="H1448"/>
  <c r="H1449"/>
  <c r="H1452"/>
  <c r="H1455"/>
  <c r="H1461"/>
  <c r="H1462"/>
  <c r="H1464"/>
  <c r="H1465"/>
  <c r="H1469"/>
  <c r="H1476"/>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H23" i="3"/>
  <c r="I23"/>
  <c r="G165"/>
  <c r="H165"/>
  <c r="F165"/>
  <c r="B165"/>
  <c r="G166"/>
  <c r="H166"/>
  <c r="F166"/>
  <c r="B166"/>
  <c r="G167"/>
  <c r="H167"/>
  <c r="G168"/>
  <c r="H168"/>
  <c r="F168"/>
  <c r="B168"/>
  <c r="G169"/>
  <c r="H169"/>
  <c r="G170"/>
  <c r="H170"/>
  <c r="F170"/>
  <c r="B170"/>
  <c r="G171"/>
  <c r="H171"/>
  <c r="F171"/>
  <c r="B171"/>
  <c r="G172"/>
  <c r="H172"/>
  <c r="F172"/>
  <c r="B172"/>
  <c r="G173"/>
  <c r="H173"/>
  <c r="G174"/>
  <c r="H174"/>
  <c r="F174"/>
  <c r="B174"/>
  <c r="G175"/>
  <c r="H175"/>
  <c r="F175"/>
  <c r="B175"/>
  <c r="G176"/>
  <c r="H176"/>
  <c r="F176"/>
  <c r="B176"/>
  <c r="G177"/>
  <c r="H177"/>
  <c r="G178"/>
  <c r="H178"/>
  <c r="G179"/>
  <c r="H179"/>
  <c r="F179"/>
  <c r="B179"/>
  <c r="G180"/>
  <c r="H180"/>
  <c r="F180"/>
  <c r="B180"/>
  <c r="G181"/>
  <c r="H181"/>
  <c r="F181"/>
  <c r="B181"/>
  <c r="G182"/>
  <c r="H182"/>
  <c r="F182"/>
  <c r="B182"/>
  <c r="G183"/>
  <c r="H183"/>
  <c r="F183"/>
  <c r="B183"/>
  <c r="G184"/>
  <c r="H184"/>
  <c r="F184"/>
  <c r="B184"/>
  <c r="G185"/>
  <c r="H185"/>
  <c r="G186"/>
  <c r="H186"/>
  <c r="F186"/>
  <c r="B186"/>
  <c r="G187"/>
  <c r="H187"/>
  <c r="F187"/>
  <c r="B187"/>
  <c r="G188"/>
  <c r="H188"/>
  <c r="F188"/>
  <c r="B188"/>
  <c r="G189"/>
  <c r="H189"/>
  <c r="F189"/>
  <c r="B189"/>
  <c r="G190"/>
  <c r="H190"/>
  <c r="G191"/>
  <c r="H191"/>
  <c r="F191"/>
  <c r="B191"/>
  <c r="G192"/>
  <c r="H192"/>
  <c r="F192"/>
  <c r="B192"/>
  <c r="G193"/>
  <c r="H193"/>
  <c r="F193"/>
  <c r="B193"/>
  <c r="G194"/>
  <c r="H194"/>
  <c r="F194"/>
  <c r="B194"/>
  <c r="G195"/>
  <c r="H195"/>
  <c r="F195"/>
  <c r="B195"/>
  <c r="G196"/>
  <c r="H196"/>
  <c r="G197"/>
  <c r="H197"/>
  <c r="F197"/>
  <c r="B197"/>
  <c r="G198"/>
  <c r="H198"/>
  <c r="F198"/>
  <c r="B198"/>
  <c r="G199"/>
  <c r="H199"/>
  <c r="F199"/>
  <c r="B199"/>
  <c r="G200"/>
  <c r="H200"/>
  <c r="F200"/>
  <c r="B200"/>
  <c r="G201"/>
  <c r="H201"/>
  <c r="G202"/>
  <c r="H202"/>
  <c r="G203"/>
  <c r="H203"/>
  <c r="F203"/>
  <c r="B203"/>
  <c r="G204"/>
  <c r="H204"/>
  <c r="F204"/>
  <c r="B204"/>
  <c r="G205"/>
  <c r="H205"/>
  <c r="G206"/>
  <c r="H206"/>
  <c r="F206"/>
  <c r="B206"/>
  <c r="G207"/>
  <c r="H207"/>
  <c r="F207"/>
  <c r="B207"/>
  <c r="G208"/>
  <c r="H208"/>
  <c r="G209"/>
  <c r="H209"/>
  <c r="F209"/>
  <c r="B209"/>
  <c r="G210"/>
  <c r="H210"/>
  <c r="F210"/>
  <c r="B210"/>
  <c r="G211"/>
  <c r="H211"/>
  <c r="F211"/>
  <c r="B211"/>
  <c r="G212"/>
  <c r="H212"/>
  <c r="G213"/>
  <c r="H213"/>
  <c r="F213"/>
  <c r="B213"/>
  <c r="G214"/>
  <c r="H214"/>
  <c r="F214"/>
  <c r="B214"/>
  <c r="G215"/>
  <c r="H215"/>
  <c r="F215"/>
  <c r="B215"/>
  <c r="G216"/>
  <c r="H216"/>
  <c r="F216"/>
  <c r="B216"/>
  <c r="G217"/>
  <c r="H217"/>
  <c r="G218"/>
  <c r="H218"/>
  <c r="F218"/>
  <c r="B218"/>
  <c r="G219"/>
  <c r="H219"/>
  <c r="F219"/>
  <c r="B219"/>
  <c r="G220"/>
  <c r="H220"/>
  <c r="F220"/>
  <c r="B220"/>
  <c r="G221"/>
  <c r="H221"/>
  <c r="G222"/>
  <c r="H222"/>
  <c r="F222"/>
  <c r="B222"/>
  <c r="G223"/>
  <c r="H223"/>
  <c r="F223"/>
  <c r="B223"/>
  <c r="G224"/>
  <c r="H224"/>
  <c r="G225"/>
  <c r="F225"/>
  <c r="B225"/>
  <c r="P7"/>
  <c r="E242"/>
  <c r="E243"/>
  <c r="E244"/>
  <c r="E245"/>
  <c r="E246"/>
  <c r="E247"/>
  <c r="E248"/>
  <c r="A6"/>
  <c r="A7"/>
  <c r="A8"/>
  <c r="A9"/>
  <c r="A10"/>
  <c r="A11"/>
  <c r="A12"/>
  <c r="A13"/>
  <c r="A14"/>
  <c r="A15"/>
  <c r="A16"/>
  <c r="A18"/>
  <c r="A19"/>
  <c r="A20"/>
  <c r="A21"/>
  <c r="A23"/>
  <c r="A24"/>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5"/>
  <c r="A166"/>
  <c r="A167"/>
  <c r="A1477" i="37"/>
  <c r="E146" i="1"/>
  <c r="D136" i="37"/>
  <c r="E59" i="3"/>
  <c r="E58"/>
  <c r="E419" i="1"/>
  <c r="D408" i="37"/>
  <c r="D419" i="1"/>
  <c r="C408" i="37"/>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c r="E21" i="33"/>
  <c r="D1442" i="37"/>
  <c r="E14" i="33"/>
  <c r="D1435" i="37"/>
  <c r="E30" i="33"/>
  <c r="D1451" i="37"/>
  <c r="E37" i="33"/>
  <c r="D1458" i="37"/>
  <c r="D14" i="33"/>
  <c r="C1435" i="37"/>
  <c r="D21" i="33"/>
  <c r="C1442" i="37"/>
  <c r="D30" i="33"/>
  <c r="D37"/>
  <c r="C1458" i="37"/>
  <c r="D46" i="33"/>
  <c r="D51"/>
  <c r="C1472" i="37"/>
  <c r="E46" i="33"/>
  <c r="D1467" i="37"/>
  <c r="E51" i="33"/>
  <c r="D1472" i="37"/>
  <c r="D14" i="27"/>
  <c r="C1000" i="37"/>
  <c r="D19" i="27"/>
  <c r="C1005" i="37"/>
  <c r="D25" i="27"/>
  <c r="C1011" i="37"/>
  <c r="D35" i="27"/>
  <c r="C1021" i="37"/>
  <c r="D41" i="27"/>
  <c r="C1027" i="37"/>
  <c r="D47" i="27"/>
  <c r="C1033" i="37"/>
  <c r="D51" i="27"/>
  <c r="C1037" i="37"/>
  <c r="D58" i="27"/>
  <c r="C1044" i="37"/>
  <c r="D62" i="27"/>
  <c r="C1048" i="37"/>
  <c r="D69" i="27"/>
  <c r="C1055" i="37"/>
  <c r="D76" i="27"/>
  <c r="C1062" i="37"/>
  <c r="D85" i="27"/>
  <c r="C1071" i="37"/>
  <c r="D93" i="27"/>
  <c r="C1079" i="37"/>
  <c r="D111" i="27"/>
  <c r="C1097" i="37"/>
  <c r="D124" i="27"/>
  <c r="C1110" i="37"/>
  <c r="D131" i="27"/>
  <c r="C1117" i="37"/>
  <c r="D140" i="27"/>
  <c r="C1126" i="37"/>
  <c r="D147" i="27"/>
  <c r="D139"/>
  <c r="C1125" i="37"/>
  <c r="C1133"/>
  <c r="D154" i="27"/>
  <c r="D151"/>
  <c r="D169"/>
  <c r="C1155" i="37"/>
  <c r="E169" i="27"/>
  <c r="D1155" i="37"/>
  <c r="G1155"/>
  <c r="E14" i="27"/>
  <c r="D1000" i="37"/>
  <c r="E19" i="27"/>
  <c r="D1005" i="37"/>
  <c r="E25" i="27"/>
  <c r="D1011" i="37"/>
  <c r="E35" i="27"/>
  <c r="D1021" i="37"/>
  <c r="E41" i="27"/>
  <c r="D1027" i="37"/>
  <c r="E47" i="27"/>
  <c r="D1033" i="37"/>
  <c r="E51" i="27"/>
  <c r="D1037" i="37"/>
  <c r="E58" i="27"/>
  <c r="D1044" i="37"/>
  <c r="E62" i="27"/>
  <c r="D1048" i="37"/>
  <c r="E69" i="27"/>
  <c r="D1055" i="37"/>
  <c r="E76" i="27"/>
  <c r="D1062" i="37"/>
  <c r="E85" i="27"/>
  <c r="D1071" i="37"/>
  <c r="E93" i="27"/>
  <c r="D1079" i="37"/>
  <c r="E111" i="27"/>
  <c r="D1097" i="37"/>
  <c r="E124" i="27"/>
  <c r="D1110" i="37"/>
  <c r="E131" i="27"/>
  <c r="D1117" i="37"/>
  <c r="E140" i="27"/>
  <c r="D1126" i="37"/>
  <c r="E147" i="27"/>
  <c r="D1133" i="37"/>
  <c r="E154" i="27"/>
  <c r="D1140" i="37"/>
  <c r="E151" i="27"/>
  <c r="D178"/>
  <c r="C1164" i="37"/>
  <c r="D189" i="27"/>
  <c r="C1175" i="37"/>
  <c r="E189" i="27"/>
  <c r="D1175" i="37"/>
  <c r="H1175"/>
  <c r="D196" i="27"/>
  <c r="C1182" i="37"/>
  <c r="D205" i="27"/>
  <c r="C1191" i="37"/>
  <c r="E205" i="27"/>
  <c r="D1191" i="37"/>
  <c r="G1191"/>
  <c r="D222" i="27"/>
  <c r="C1208" i="37"/>
  <c r="D232" i="27"/>
  <c r="C1218" i="37"/>
  <c r="E232" i="27"/>
  <c r="D1218" i="37"/>
  <c r="H1218"/>
  <c r="D237" i="27"/>
  <c r="C1223" i="37"/>
  <c r="D240" i="27"/>
  <c r="C1226" i="37"/>
  <c r="E240" i="27"/>
  <c r="D1226" i="37"/>
  <c r="G1226"/>
  <c r="D256" i="27"/>
  <c r="D255"/>
  <c r="C1241" i="37"/>
  <c r="E196" i="27"/>
  <c r="D1182" i="37"/>
  <c r="E222" i="27"/>
  <c r="D1208" i="37"/>
  <c r="E204" i="27"/>
  <c r="E237"/>
  <c r="D1223" i="37"/>
  <c r="G1223"/>
  <c r="E244" i="27"/>
  <c r="D1230" i="37"/>
  <c r="E248" i="27"/>
  <c r="D1234" i="37"/>
  <c r="D244" i="27"/>
  <c r="C1230" i="37"/>
  <c r="D248" i="27"/>
  <c r="C1234" i="37"/>
  <c r="E256" i="27"/>
  <c r="D1242" i="37"/>
  <c r="D310" i="27"/>
  <c r="C1295" i="37"/>
  <c r="E310" i="27"/>
  <c r="D1295" i="37"/>
  <c r="H1295"/>
  <c r="D250" i="3"/>
  <c r="D251"/>
  <c r="D252"/>
  <c r="D13" i="36"/>
  <c r="C1297" i="37"/>
  <c r="D17" i="36"/>
  <c r="C1301" i="37"/>
  <c r="D20" i="36"/>
  <c r="C1304" i="37"/>
  <c r="E13" i="36"/>
  <c r="D1297" i="37"/>
  <c r="E17" i="36"/>
  <c r="D1301" i="37"/>
  <c r="E20" i="36"/>
  <c r="D1304" i="37"/>
  <c r="D29" i="36"/>
  <c r="C1313" i="37"/>
  <c r="D35" i="36"/>
  <c r="C1319" i="37"/>
  <c r="D43" i="36"/>
  <c r="C1327" i="37"/>
  <c r="D46" i="36"/>
  <c r="C1330" i="37"/>
  <c r="D50" i="36"/>
  <c r="C1334" i="37"/>
  <c r="E50" i="36"/>
  <c r="D1334" i="37"/>
  <c r="G1334"/>
  <c r="D57" i="36"/>
  <c r="C1341" i="37"/>
  <c r="D61" i="36"/>
  <c r="C1345" i="37"/>
  <c r="D68" i="36"/>
  <c r="C1352" i="37"/>
  <c r="D73" i="36"/>
  <c r="C1357" i="37"/>
  <c r="D82" i="36"/>
  <c r="C1366" i="37"/>
  <c r="D89" i="36"/>
  <c r="C1373" i="37"/>
  <c r="E89" i="36"/>
  <c r="D1373" i="37"/>
  <c r="G1373"/>
  <c r="D97" i="36"/>
  <c r="C1381" i="37"/>
  <c r="D101" i="36"/>
  <c r="C1385" i="37"/>
  <c r="D106" i="36"/>
  <c r="C1390" i="37"/>
  <c r="D114" i="36"/>
  <c r="C1398" i="37"/>
  <c r="D122" i="36"/>
  <c r="C1406" i="37"/>
  <c r="D125" i="36"/>
  <c r="C1409" i="37"/>
  <c r="D129" i="36"/>
  <c r="C1413" i="37"/>
  <c r="D137" i="36"/>
  <c r="C1421" i="37"/>
  <c r="D136" i="36"/>
  <c r="C1420" i="37"/>
  <c r="E29" i="36"/>
  <c r="D1313" i="37"/>
  <c r="E35" i="36"/>
  <c r="D1319" i="37"/>
  <c r="E43" i="36"/>
  <c r="D1327" i="37"/>
  <c r="E46" i="36"/>
  <c r="D1330" i="37"/>
  <c r="E57" i="36"/>
  <c r="D1341" i="37"/>
  <c r="E61" i="36"/>
  <c r="D1345" i="37"/>
  <c r="E68" i="36"/>
  <c r="D1352" i="37"/>
  <c r="E73" i="36"/>
  <c r="D1357" i="37"/>
  <c r="E82" i="36"/>
  <c r="D1366" i="37"/>
  <c r="E97" i="36"/>
  <c r="D1381" i="37"/>
  <c r="E101" i="36"/>
  <c r="D1385" i="37"/>
  <c r="E106" i="36"/>
  <c r="D1390" i="37"/>
  <c r="E114" i="36"/>
  <c r="D1398" i="37"/>
  <c r="E122" i="36"/>
  <c r="D1406" i="37"/>
  <c r="E125" i="36"/>
  <c r="D1409" i="37"/>
  <c r="E129" i="36"/>
  <c r="D1413" i="37"/>
  <c r="E137" i="36"/>
  <c r="D1421" i="37"/>
  <c r="E136" i="36"/>
  <c r="D1420" i="37"/>
  <c r="A168" i="3"/>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7"/>
  <c r="A228"/>
  <c r="A229"/>
  <c r="A230"/>
  <c r="A231"/>
  <c r="A232"/>
  <c r="A233"/>
  <c r="A234"/>
  <c r="A235"/>
  <c r="A236"/>
  <c r="A237"/>
  <c r="A238"/>
  <c r="A239"/>
  <c r="A240"/>
  <c r="A241"/>
  <c r="A242"/>
  <c r="A243"/>
  <c r="A244"/>
  <c r="A245"/>
  <c r="A246"/>
  <c r="A247"/>
  <c r="A248"/>
  <c r="A250"/>
  <c r="A251"/>
  <c r="A252"/>
  <c r="A254"/>
  <c r="A255"/>
  <c r="A256"/>
  <c r="A257"/>
  <c r="A259"/>
  <c r="A260"/>
  <c r="D534" i="1"/>
  <c r="E534"/>
  <c r="D522" i="37"/>
  <c r="D579" i="1"/>
  <c r="E579"/>
  <c r="D567" i="37"/>
  <c r="D582" i="1"/>
  <c r="E582"/>
  <c r="D570" i="37"/>
  <c r="D631" i="1"/>
  <c r="E631"/>
  <c r="D619" i="37"/>
  <c r="E23" i="1"/>
  <c r="D13" i="37"/>
  <c r="D14" i="1"/>
  <c r="E14"/>
  <c r="D4" i="37"/>
  <c r="D23" i="1"/>
  <c r="F23"/>
  <c r="D29"/>
  <c r="C19" i="37"/>
  <c r="E29" i="1"/>
  <c r="D19" i="37"/>
  <c r="D35" i="1"/>
  <c r="C25" i="37"/>
  <c r="E35" i="1"/>
  <c r="D25" i="37"/>
  <c r="D43" i="1"/>
  <c r="C33" i="37"/>
  <c r="E43" i="1"/>
  <c r="D33" i="37"/>
  <c r="H33"/>
  <c r="D51" i="1"/>
  <c r="C41" i="37"/>
  <c r="E51" i="1"/>
  <c r="E54"/>
  <c r="E56"/>
  <c r="E50"/>
  <c r="D54"/>
  <c r="D44" i="37"/>
  <c r="D56" i="1"/>
  <c r="C46" i="37"/>
  <c r="D46"/>
  <c r="H46"/>
  <c r="D139" i="1"/>
  <c r="E139"/>
  <c r="D129" i="37"/>
  <c r="D233" i="1"/>
  <c r="E233"/>
  <c r="D223" i="37"/>
  <c r="D236" i="1"/>
  <c r="E236"/>
  <c r="D226" i="37"/>
  <c r="D251" i="1"/>
  <c r="E251"/>
  <c r="D241" i="37"/>
  <c r="D344" i="1"/>
  <c r="E344"/>
  <c r="D333" i="37"/>
  <c r="D423" i="1"/>
  <c r="E423"/>
  <c r="D411" i="37"/>
  <c r="D462" i="1"/>
  <c r="E462"/>
  <c r="D450" i="37"/>
  <c r="D468" i="1"/>
  <c r="E468"/>
  <c r="D456" i="37"/>
  <c r="D488" i="1"/>
  <c r="E488"/>
  <c r="D476" i="37"/>
  <c r="D526" i="1"/>
  <c r="E526"/>
  <c r="D514" i="37"/>
  <c r="D245" i="1"/>
  <c r="E245"/>
  <c r="D235" i="37"/>
  <c r="D397" i="1"/>
  <c r="D396"/>
  <c r="E397"/>
  <c r="D386" i="37"/>
  <c r="D599" i="1"/>
  <c r="E599"/>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74" i="1"/>
  <c r="D462" i="37"/>
  <c r="E493" i="1"/>
  <c r="D481" i="37"/>
  <c r="E497" i="1"/>
  <c r="D485" i="37"/>
  <c r="E499" i="1"/>
  <c r="D487" i="37"/>
  <c r="E506" i="1"/>
  <c r="D494" i="37"/>
  <c r="E511" i="1"/>
  <c r="D499" i="37"/>
  <c r="D428" i="1"/>
  <c r="D431"/>
  <c r="D435"/>
  <c r="D437"/>
  <c r="D444"/>
  <c r="D449"/>
  <c r="D457"/>
  <c r="D465"/>
  <c r="D471"/>
  <c r="D475"/>
  <c r="D479"/>
  <c r="D481"/>
  <c r="D484"/>
  <c r="D474"/>
  <c r="D493"/>
  <c r="D497"/>
  <c r="D499"/>
  <c r="D506"/>
  <c r="D511"/>
  <c r="D520"/>
  <c r="D523"/>
  <c r="D529"/>
  <c r="D519"/>
  <c r="E539"/>
  <c r="D527" i="37"/>
  <c r="E542" i="1"/>
  <c r="D530" i="37"/>
  <c r="E546" i="1"/>
  <c r="D534" i="37"/>
  <c r="E548" i="1"/>
  <c r="D536" i="37"/>
  <c r="E555" i="1"/>
  <c r="D543" i="37"/>
  <c r="E560" i="1"/>
  <c r="D548" i="37"/>
  <c r="E568" i="1"/>
  <c r="D556" i="37"/>
  <c r="E573" i="1"/>
  <c r="D561" i="37"/>
  <c r="E576" i="1"/>
  <c r="D564" i="37"/>
  <c r="E586" i="1"/>
  <c r="D574" i="37"/>
  <c r="E590" i="1"/>
  <c r="D578" i="37"/>
  <c r="E592" i="1"/>
  <c r="D580" i="37"/>
  <c r="E595" i="1"/>
  <c r="D583" i="37"/>
  <c r="E604" i="1"/>
  <c r="D592" i="37"/>
  <c r="E608" i="1"/>
  <c r="D596" i="37"/>
  <c r="E610" i="1"/>
  <c r="D598" i="37"/>
  <c r="E617" i="1"/>
  <c r="D605" i="37"/>
  <c r="E622" i="1"/>
  <c r="D610" i="37"/>
  <c r="E634" i="1"/>
  <c r="D622" i="37"/>
  <c r="E637" i="1"/>
  <c r="D625" i="37"/>
  <c r="D539" i="1"/>
  <c r="D542"/>
  <c r="D546"/>
  <c r="D548"/>
  <c r="D555"/>
  <c r="D560"/>
  <c r="D568"/>
  <c r="D573"/>
  <c r="D576"/>
  <c r="D586"/>
  <c r="D590"/>
  <c r="D592"/>
  <c r="D595"/>
  <c r="D585"/>
  <c r="D604"/>
  <c r="D608"/>
  <c r="D610"/>
  <c r="D617"/>
  <c r="D622"/>
  <c r="D598"/>
  <c r="D634"/>
  <c r="D637"/>
  <c r="E46"/>
  <c r="D36" i="37"/>
  <c r="E13" i="1"/>
  <c r="D40" i="37"/>
  <c r="E59" i="1"/>
  <c r="D49" i="37"/>
  <c r="E62" i="1"/>
  <c r="D52" i="37"/>
  <c r="E67" i="1"/>
  <c r="D57" i="37"/>
  <c r="E70" i="1"/>
  <c r="D60" i="37"/>
  <c r="E73" i="1"/>
  <c r="D63" i="37"/>
  <c r="E76" i="1"/>
  <c r="D66" i="37"/>
  <c r="E79" i="1"/>
  <c r="D69" i="37"/>
  <c r="E83" i="1"/>
  <c r="D73" i="37"/>
  <c r="E91" i="1"/>
  <c r="D81" i="37"/>
  <c r="E98" i="1"/>
  <c r="D88" i="37"/>
  <c r="E106" i="1"/>
  <c r="D96" i="37"/>
  <c r="E114" i="1"/>
  <c r="D104" i="37"/>
  <c r="E119" i="1"/>
  <c r="D109" i="37"/>
  <c r="E127" i="1"/>
  <c r="D117" i="37"/>
  <c r="E132" i="1"/>
  <c r="D122" i="37"/>
  <c r="E135" i="1"/>
  <c r="D125" i="37"/>
  <c r="E143" i="1"/>
  <c r="D133" i="37"/>
  <c r="E156" i="1"/>
  <c r="E295"/>
  <c r="D284" i="37"/>
  <c r="E299" i="1"/>
  <c r="D288" i="37"/>
  <c r="E307" i="1"/>
  <c r="D296" i="37"/>
  <c r="E312" i="1"/>
  <c r="D301" i="37"/>
  <c r="E321" i="1"/>
  <c r="D310" i="37"/>
  <c r="E326" i="1"/>
  <c r="D315" i="37"/>
  <c r="E331" i="1"/>
  <c r="D320" i="37"/>
  <c r="E334" i="1"/>
  <c r="D323" i="37"/>
  <c r="E340" i="1"/>
  <c r="D329" i="37"/>
  <c r="E339" i="1"/>
  <c r="D328" i="37"/>
  <c r="E343" i="1"/>
  <c r="D332" i="37"/>
  <c r="D46" i="1"/>
  <c r="D13"/>
  <c r="D59"/>
  <c r="C49" i="37"/>
  <c r="G49"/>
  <c r="D62" i="1"/>
  <c r="D67"/>
  <c r="C57" i="37"/>
  <c r="D70" i="1"/>
  <c r="D73"/>
  <c r="D76"/>
  <c r="F76"/>
  <c r="D79"/>
  <c r="C69" i="37"/>
  <c r="D83" i="1"/>
  <c r="C73" i="37"/>
  <c r="D91" i="1"/>
  <c r="F91"/>
  <c r="D98"/>
  <c r="D106"/>
  <c r="D114"/>
  <c r="D119"/>
  <c r="C109" i="37"/>
  <c r="G109"/>
  <c r="D127" i="1"/>
  <c r="F127"/>
  <c r="C117" i="37"/>
  <c r="D132" i="1"/>
  <c r="D135"/>
  <c r="C125" i="37"/>
  <c r="D143" i="1"/>
  <c r="D146"/>
  <c r="D156"/>
  <c r="D295"/>
  <c r="D299"/>
  <c r="D307"/>
  <c r="D312"/>
  <c r="D321"/>
  <c r="D326"/>
  <c r="D331"/>
  <c r="D334"/>
  <c r="D340"/>
  <c r="D339"/>
  <c r="D343"/>
  <c r="E160"/>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24" i="1"/>
  <c r="D214" i="37"/>
  <c r="E239" i="1"/>
  <c r="D229" i="37"/>
  <c r="E242" i="1"/>
  <c r="D232" i="37"/>
  <c r="E247" i="1"/>
  <c r="D237" i="37"/>
  <c r="E232" i="1"/>
  <c r="D222" i="37"/>
  <c r="E256" i="1"/>
  <c r="D246" i="37"/>
  <c r="E260" i="1"/>
  <c r="E263"/>
  <c r="E266"/>
  <c r="E272"/>
  <c r="E275"/>
  <c r="E259"/>
  <c r="D253" i="37"/>
  <c r="D256"/>
  <c r="D262"/>
  <c r="D265"/>
  <c r="E281" i="1"/>
  <c r="D271" i="37"/>
  <c r="E282" i="1"/>
  <c r="D272" i="37"/>
  <c r="E348" i="1"/>
  <c r="D337" i="37"/>
  <c r="E352" i="1"/>
  <c r="D341" i="37"/>
  <c r="E360" i="1"/>
  <c r="D349" i="37"/>
  <c r="E365" i="1"/>
  <c r="D354" i="37"/>
  <c r="E374" i="1"/>
  <c r="D363" i="37"/>
  <c r="E379" i="1"/>
  <c r="D368" i="37"/>
  <c r="E384" i="1"/>
  <c r="D373" i="37"/>
  <c r="E387" i="1"/>
  <c r="D376" i="37"/>
  <c r="E393" i="1"/>
  <c r="E392"/>
  <c r="D381" i="37"/>
  <c r="E396" i="1"/>
  <c r="D385" i="37"/>
  <c r="E400" i="1"/>
  <c r="D389" i="37"/>
  <c r="E402" i="1"/>
  <c r="D391" i="37"/>
  <c r="E404" i="1"/>
  <c r="D393" i="37"/>
  <c r="E406" i="1"/>
  <c r="D395" i="37"/>
  <c r="D160" i="1"/>
  <c r="D165"/>
  <c r="D167"/>
  <c r="D172"/>
  <c r="D177"/>
  <c r="D185"/>
  <c r="D195"/>
  <c r="D197"/>
  <c r="D206"/>
  <c r="D211"/>
  <c r="D219"/>
  <c r="C209" i="37"/>
  <c r="D225" i="1"/>
  <c r="D228"/>
  <c r="D239"/>
  <c r="D242"/>
  <c r="D247"/>
  <c r="D256"/>
  <c r="D250"/>
  <c r="D260"/>
  <c r="D263"/>
  <c r="D266"/>
  <c r="D272"/>
  <c r="D275"/>
  <c r="D281"/>
  <c r="D282"/>
  <c r="D348"/>
  <c r="D352"/>
  <c r="D360"/>
  <c r="D365"/>
  <c r="D374"/>
  <c r="D379"/>
  <c r="D384"/>
  <c r="D387"/>
  <c r="D393"/>
  <c r="D392"/>
  <c r="D400"/>
  <c r="D402"/>
  <c r="D404"/>
  <c r="D406"/>
  <c r="D399"/>
  <c r="E417"/>
  <c r="D406" i="37"/>
  <c r="E418" i="1"/>
  <c r="D407" i="37"/>
  <c r="E648" i="1"/>
  <c r="D636" i="37"/>
  <c r="D417" i="1"/>
  <c r="D418"/>
  <c r="D649"/>
  <c r="D648"/>
  <c r="D657"/>
  <c r="E657"/>
  <c r="F657"/>
  <c r="D801"/>
  <c r="E801"/>
  <c r="D788" i="37"/>
  <c r="D887" i="1"/>
  <c r="E887"/>
  <c r="D874" i="37"/>
  <c r="D972" i="1"/>
  <c r="E972"/>
  <c r="D959" i="37"/>
  <c r="D1013" i="1"/>
  <c r="C997" i="37"/>
  <c r="D15" i="30"/>
  <c r="D33"/>
  <c r="C1498" i="37"/>
  <c r="D43" i="30"/>
  <c r="C1508" i="37"/>
  <c r="D51" i="30"/>
  <c r="C1516" i="37"/>
  <c r="H1516"/>
  <c r="D62" i="30"/>
  <c r="C1527" i="37"/>
  <c r="D67" i="30"/>
  <c r="C1532" i="37"/>
  <c r="D72" i="30"/>
  <c r="C1537" i="37"/>
  <c r="G1537"/>
  <c r="D77" i="30"/>
  <c r="C1542" i="37"/>
  <c r="G1542"/>
  <c r="D82" i="30"/>
  <c r="C1547" i="37"/>
  <c r="D87" i="30"/>
  <c r="C1552" i="37"/>
  <c r="H1552"/>
  <c r="D92" i="30"/>
  <c r="C1557" i="37"/>
  <c r="H1557"/>
  <c r="D56" i="30"/>
  <c r="C1521" i="37"/>
  <c r="D97" i="30"/>
  <c r="C1562" i="37"/>
  <c r="D102" i="30"/>
  <c r="C1567" i="37"/>
  <c r="D108" i="30"/>
  <c r="C1573" i="37"/>
  <c r="B141" i="3"/>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K59" i="42"/>
  <c r="I59"/>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5"/>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7"/>
  <c r="F186"/>
  <c r="F185"/>
  <c r="F184"/>
  <c r="F183"/>
  <c r="F182"/>
  <c r="F181"/>
  <c r="F180"/>
  <c r="F179"/>
  <c r="F178"/>
  <c r="F177"/>
  <c r="F176"/>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4"/>
  <c r="F23"/>
  <c r="F22"/>
  <c r="F21"/>
  <c r="F20"/>
  <c r="F19"/>
  <c r="F17"/>
  <c r="F16"/>
  <c r="F15"/>
  <c r="F14"/>
  <c r="A153" i="36"/>
  <c r="A152"/>
  <c r="A151"/>
  <c r="A1018" i="1"/>
  <c r="A1017"/>
  <c r="A1016"/>
  <c r="J61" i="42"/>
  <c r="I47"/>
  <c r="B47"/>
  <c r="I46"/>
  <c r="B46"/>
  <c r="K45"/>
  <c r="J45"/>
  <c r="I45"/>
  <c r="B45"/>
  <c r="A5"/>
  <c r="L14" i="37"/>
  <c r="C18" i="42"/>
  <c r="B7" i="30"/>
  <c r="B6"/>
  <c r="B5"/>
  <c r="B4"/>
  <c r="B6" i="27"/>
  <c r="B5"/>
  <c r="B6" i="33"/>
  <c r="B5"/>
  <c r="B4"/>
  <c r="B7" i="36"/>
  <c r="B6"/>
  <c r="B5"/>
  <c r="B4"/>
  <c r="B6" i="1"/>
  <c r="B4"/>
  <c r="C2" i="30"/>
  <c r="A1484" i="37"/>
  <c r="A1516"/>
  <c r="A1548"/>
  <c r="I44" i="42"/>
  <c r="B44"/>
  <c r="I43"/>
  <c r="B43"/>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3" i="30"/>
  <c r="G3" i="3"/>
  <c r="Q3"/>
  <c r="B3" i="19"/>
  <c r="C20" i="42"/>
  <c r="L33" i="37"/>
  <c r="L32"/>
  <c r="L31"/>
  <c r="L30"/>
  <c r="L28"/>
  <c r="L29"/>
  <c r="L27"/>
  <c r="L24"/>
  <c r="L22"/>
  <c r="N22" i="42"/>
  <c r="K26" i="37"/>
  <c r="L25"/>
  <c r="L23"/>
  <c r="L19"/>
  <c r="L17"/>
  <c r="L16"/>
  <c r="L15"/>
  <c r="L13"/>
  <c r="K13"/>
  <c r="K20"/>
  <c r="L20"/>
  <c r="K21"/>
  <c r="L21"/>
  <c r="K18"/>
  <c r="L18"/>
  <c r="L6"/>
  <c r="K6"/>
  <c r="K33"/>
  <c r="K32"/>
  <c r="K31"/>
  <c r="K30"/>
  <c r="K29"/>
  <c r="K28"/>
  <c r="K24"/>
  <c r="K27"/>
  <c r="K22"/>
  <c r="C16" i="42"/>
  <c r="K25" i="37"/>
  <c r="K23"/>
  <c r="K19"/>
  <c r="K17"/>
  <c r="K16"/>
  <c r="K15"/>
  <c r="K14"/>
  <c r="A3" i="1"/>
  <c r="K56" i="42"/>
  <c r="I56"/>
  <c r="B56"/>
  <c r="I52"/>
  <c r="B52"/>
  <c r="J51"/>
  <c r="I51"/>
  <c r="B51"/>
  <c r="I50"/>
  <c r="B50"/>
  <c r="I49"/>
  <c r="B49"/>
  <c r="I48"/>
  <c r="B48"/>
  <c r="B5" i="1"/>
  <c r="F46" i="36"/>
  <c r="F50"/>
  <c r="F114"/>
  <c r="A1546" i="37"/>
  <c r="A1530"/>
  <c r="A1514"/>
  <c r="A1498"/>
  <c r="A1482"/>
  <c r="F43" i="36"/>
  <c r="A1557" i="37"/>
  <c r="A1541"/>
  <c r="A1525"/>
  <c r="A1509"/>
  <c r="A1493"/>
  <c r="A1568"/>
  <c r="F13" i="36"/>
  <c r="F29"/>
  <c r="F73"/>
  <c r="F97"/>
  <c r="A1555" i="37"/>
  <c r="A1539"/>
  <c r="A1523"/>
  <c r="A1507"/>
  <c r="A1491"/>
  <c r="A1572"/>
  <c r="G408"/>
  <c r="F202" i="3"/>
  <c r="B202"/>
  <c r="F108"/>
  <c r="B108"/>
  <c r="F92"/>
  <c r="B92"/>
  <c r="F76"/>
  <c r="B76"/>
  <c r="F65"/>
  <c r="B65"/>
  <c r="F60"/>
  <c r="B60"/>
  <c r="F55"/>
  <c r="B55"/>
  <c r="F52"/>
  <c r="B52"/>
  <c r="F31"/>
  <c r="B31"/>
  <c r="G1520" i="37"/>
  <c r="G1511"/>
  <c r="G1507"/>
  <c r="G1476"/>
  <c r="G1462"/>
  <c r="I1462"/>
  <c r="B7" i="33"/>
  <c r="F224" i="3"/>
  <c r="B224"/>
  <c r="F217"/>
  <c r="B217"/>
  <c r="F208"/>
  <c r="B208"/>
  <c r="F201"/>
  <c r="B201"/>
  <c r="F190"/>
  <c r="B190"/>
  <c r="F185"/>
  <c r="B185"/>
  <c r="F173"/>
  <c r="B173"/>
  <c r="F135"/>
  <c r="B135"/>
  <c r="F98"/>
  <c r="B98"/>
  <c r="F82"/>
  <c r="B82"/>
  <c r="G1577" i="37"/>
  <c r="G1543"/>
  <c r="G1541"/>
  <c r="G1523"/>
  <c r="G1504"/>
  <c r="G1469"/>
  <c r="I1469"/>
  <c r="G1465"/>
  <c r="I1465"/>
  <c r="G1461"/>
  <c r="I1461"/>
  <c r="G1455"/>
  <c r="G1447"/>
  <c r="I1447"/>
  <c r="G1443"/>
  <c r="I1443"/>
  <c r="G1441"/>
  <c r="I1441"/>
  <c r="G1437"/>
  <c r="I1437"/>
  <c r="G1294"/>
  <c r="G1286"/>
  <c r="G1278"/>
  <c r="G1270"/>
  <c r="G1254"/>
  <c r="F221" i="3"/>
  <c r="B221"/>
  <c r="F212"/>
  <c r="B212"/>
  <c r="F205"/>
  <c r="B205"/>
  <c r="F196"/>
  <c r="B196"/>
  <c r="F79"/>
  <c r="B79"/>
  <c r="F70"/>
  <c r="B70"/>
  <c r="F5"/>
  <c r="B5"/>
  <c r="G1512" i="37"/>
  <c r="G1493"/>
  <c r="I1464"/>
  <c r="I1440"/>
  <c r="B148" i="3"/>
  <c r="F143"/>
  <c r="B143"/>
  <c r="F122"/>
  <c r="B122"/>
  <c r="F113"/>
  <c r="B113"/>
  <c r="G1572" i="37"/>
  <c r="G1560"/>
  <c r="G1556"/>
  <c r="G1536"/>
  <c r="G1495"/>
  <c r="G1272"/>
  <c r="G1264"/>
  <c r="G1256"/>
  <c r="C328"/>
  <c r="F339" i="1"/>
  <c r="C385" i="37"/>
  <c r="G385"/>
  <c r="F396" i="1"/>
  <c r="C637" i="37"/>
  <c r="F649" i="1"/>
  <c r="D13" i="30"/>
  <c r="C1480" i="37"/>
  <c r="C407"/>
  <c r="F418" i="1"/>
  <c r="C395" i="37"/>
  <c r="F406" i="1"/>
  <c r="C376" i="37"/>
  <c r="F387" i="1"/>
  <c r="C354" i="37"/>
  <c r="F365" i="1"/>
  <c r="C337" i="37"/>
  <c r="F348" i="1"/>
  <c r="C256" i="37"/>
  <c r="G256"/>
  <c r="F266" i="1"/>
  <c r="C246" i="37"/>
  <c r="F256" i="1"/>
  <c r="C229" i="37"/>
  <c r="F239" i="1"/>
  <c r="C167" i="37"/>
  <c r="F177" i="1"/>
  <c r="C155" i="37"/>
  <c r="G155"/>
  <c r="F165" i="1"/>
  <c r="C320" i="37"/>
  <c r="F331" i="1"/>
  <c r="C296" i="37"/>
  <c r="F307" i="1"/>
  <c r="C122" i="37"/>
  <c r="F132" i="1"/>
  <c r="C104" i="37"/>
  <c r="H104"/>
  <c r="F114" i="1"/>
  <c r="C52" i="37"/>
  <c r="F62" i="1"/>
  <c r="C36" i="37"/>
  <c r="H36"/>
  <c r="F46" i="1"/>
  <c r="C596" i="37"/>
  <c r="F608" i="1"/>
  <c r="C580" i="37"/>
  <c r="F592" i="1"/>
  <c r="C564" i="37"/>
  <c r="G564"/>
  <c r="F576" i="1"/>
  <c r="C548" i="37"/>
  <c r="F560" i="1"/>
  <c r="C530" i="37"/>
  <c r="F542" i="1"/>
  <c r="C511" i="37"/>
  <c r="F523" i="1"/>
  <c r="C494" i="37"/>
  <c r="F506" i="1"/>
  <c r="C463" i="37"/>
  <c r="F475" i="1"/>
  <c r="C425" i="37"/>
  <c r="F437" i="1"/>
  <c r="C13" i="37"/>
  <c r="I160" i="3"/>
  <c r="K159"/>
  <c r="K160"/>
  <c r="I159"/>
  <c r="G1421" i="37"/>
  <c r="H1421"/>
  <c r="G1385"/>
  <c r="H1385"/>
  <c r="G1341"/>
  <c r="H1341"/>
  <c r="G1319"/>
  <c r="H1319"/>
  <c r="G1301"/>
  <c r="H1301"/>
  <c r="G1182"/>
  <c r="H1182"/>
  <c r="G1110"/>
  <c r="H1110"/>
  <c r="D45" i="33"/>
  <c r="C1467" i="37"/>
  <c r="D50" i="30"/>
  <c r="E347" i="1"/>
  <c r="E159"/>
  <c r="E294"/>
  <c r="E138"/>
  <c r="D128" i="37"/>
  <c r="E630" i="1"/>
  <c r="D618" i="37"/>
  <c r="E461" i="1"/>
  <c r="D449" i="37"/>
  <c r="E42" i="36"/>
  <c r="D42"/>
  <c r="D204" i="27"/>
  <c r="E123"/>
  <c r="D1109" i="37"/>
  <c r="E75" i="27"/>
  <c r="D84"/>
  <c r="D18"/>
  <c r="D13" i="33"/>
  <c r="D29"/>
  <c r="D12"/>
  <c r="E29"/>
  <c r="F79" i="1"/>
  <c r="C959" i="37"/>
  <c r="F972" i="1"/>
  <c r="C788" i="37"/>
  <c r="F801" i="1"/>
  <c r="C644" i="37"/>
  <c r="D644"/>
  <c r="G644"/>
  <c r="H24" i="3"/>
  <c r="C636" i="37"/>
  <c r="F648" i="1"/>
  <c r="C389" i="37"/>
  <c r="F400" i="1"/>
  <c r="C363" i="37"/>
  <c r="F374" i="1"/>
  <c r="C341" i="37"/>
  <c r="G341"/>
  <c r="H341"/>
  <c r="F352" i="1"/>
  <c r="C271" i="37"/>
  <c r="F281" i="1"/>
  <c r="C262" i="37"/>
  <c r="F272" i="1"/>
  <c r="C232" i="37"/>
  <c r="F242" i="1"/>
  <c r="C215" i="37"/>
  <c r="F225" i="1"/>
  <c r="C196" i="37"/>
  <c r="H196"/>
  <c r="G196"/>
  <c r="F206" i="1"/>
  <c r="C175" i="37"/>
  <c r="F185" i="1"/>
  <c r="C157" i="37"/>
  <c r="F167" i="1"/>
  <c r="C332" i="37"/>
  <c r="F343" i="1"/>
  <c r="C323" i="37"/>
  <c r="F334" i="1"/>
  <c r="C301" i="37"/>
  <c r="F312" i="1"/>
  <c r="C284" i="37"/>
  <c r="F295" i="1"/>
  <c r="C136" i="37"/>
  <c r="H136"/>
  <c r="F146" i="1"/>
  <c r="C88" i="37"/>
  <c r="H88"/>
  <c r="F98" i="1"/>
  <c r="D146" i="37"/>
  <c r="E145" i="1"/>
  <c r="D135" i="37"/>
  <c r="D3"/>
  <c r="C622"/>
  <c r="F634" i="1"/>
  <c r="C598" i="37"/>
  <c r="F610" i="1"/>
  <c r="C583" i="37"/>
  <c r="H583"/>
  <c r="F595" i="1"/>
  <c r="C556" i="37"/>
  <c r="H556"/>
  <c r="F568" i="1"/>
  <c r="C534" i="37"/>
  <c r="G534"/>
  <c r="F546" i="1"/>
  <c r="C517" i="37"/>
  <c r="F529" i="1"/>
  <c r="C499" i="37"/>
  <c r="F511" i="1"/>
  <c r="C481" i="37"/>
  <c r="F493" i="1"/>
  <c r="C467" i="37"/>
  <c r="F479" i="1"/>
  <c r="C453" i="37"/>
  <c r="G453"/>
  <c r="H453"/>
  <c r="F465" i="1"/>
  <c r="C432" i="37"/>
  <c r="F444" i="1"/>
  <c r="C416" i="37"/>
  <c r="F428" i="1"/>
  <c r="C587" i="37"/>
  <c r="K155" i="3"/>
  <c r="F599" i="1"/>
  <c r="C235" i="37"/>
  <c r="F245" i="1"/>
  <c r="C476" i="37"/>
  <c r="F488" i="1"/>
  <c r="C450" i="37"/>
  <c r="F462" i="1"/>
  <c r="C333" i="37"/>
  <c r="F344" i="1"/>
  <c r="C226" i="37"/>
  <c r="F236" i="1"/>
  <c r="C129" i="37"/>
  <c r="F139" i="1"/>
  <c r="I157" i="3"/>
  <c r="H157"/>
  <c r="F157"/>
  <c r="B157"/>
  <c r="C44" i="37"/>
  <c r="H44"/>
  <c r="F54" i="1"/>
  <c r="G33" i="37"/>
  <c r="C570"/>
  <c r="G570"/>
  <c r="J156" i="3"/>
  <c r="F582" i="1"/>
  <c r="C522" i="37"/>
  <c r="H522"/>
  <c r="L163" i="3"/>
  <c r="J163"/>
  <c r="F534" i="1"/>
  <c r="G1420" i="37"/>
  <c r="H1420"/>
  <c r="H1409"/>
  <c r="H1390"/>
  <c r="G1390"/>
  <c r="H1366"/>
  <c r="G1366"/>
  <c r="H1345"/>
  <c r="H1327"/>
  <c r="G1304"/>
  <c r="H1304"/>
  <c r="D1190"/>
  <c r="H248" i="3"/>
  <c r="D1137" i="37"/>
  <c r="H243" i="3"/>
  <c r="G1079" i="37"/>
  <c r="H1079"/>
  <c r="C1451"/>
  <c r="L26"/>
  <c r="B7" i="27"/>
  <c r="F35" i="1"/>
  <c r="F43"/>
  <c r="F59"/>
  <c r="F83"/>
  <c r="F119"/>
  <c r="H1562" i="37"/>
  <c r="G1562"/>
  <c r="I24" i="3"/>
  <c r="C391" i="37"/>
  <c r="H391"/>
  <c r="F402" i="1"/>
  <c r="C382" i="37"/>
  <c r="F393" i="1"/>
  <c r="C368" i="37"/>
  <c r="H368"/>
  <c r="F379" i="1"/>
  <c r="C272" i="37"/>
  <c r="F282" i="1"/>
  <c r="C265" i="37"/>
  <c r="F275" i="1"/>
  <c r="C250" i="37"/>
  <c r="F260" i="1"/>
  <c r="C237" i="37"/>
  <c r="F247" i="1"/>
  <c r="C218" i="37"/>
  <c r="G218"/>
  <c r="F228" i="1"/>
  <c r="C201" i="37"/>
  <c r="F211" i="1"/>
  <c r="C185" i="37"/>
  <c r="G185"/>
  <c r="F195" i="1"/>
  <c r="C310" i="37"/>
  <c r="F321" i="1"/>
  <c r="C288" i="37"/>
  <c r="G288"/>
  <c r="F299" i="1"/>
  <c r="C146" i="37"/>
  <c r="H146"/>
  <c r="F156" i="1"/>
  <c r="C96" i="37"/>
  <c r="H96"/>
  <c r="F106" i="1"/>
  <c r="C60" i="37"/>
  <c r="H60"/>
  <c r="F70" i="1"/>
  <c r="C625" i="37"/>
  <c r="H625"/>
  <c r="G625"/>
  <c r="F637" i="1"/>
  <c r="C605" i="37"/>
  <c r="G605"/>
  <c r="F617" i="1"/>
  <c r="C574" i="37"/>
  <c r="G574"/>
  <c r="F586" i="1"/>
  <c r="C536" i="37"/>
  <c r="F548" i="1"/>
  <c r="C485" i="37"/>
  <c r="H485"/>
  <c r="G485"/>
  <c r="F497" i="1"/>
  <c r="C469" i="37"/>
  <c r="F481" i="1"/>
  <c r="C459" i="37"/>
  <c r="G459"/>
  <c r="F471" i="1"/>
  <c r="C437" i="37"/>
  <c r="H437"/>
  <c r="G437"/>
  <c r="F449" i="1"/>
  <c r="C419" i="37"/>
  <c r="G419"/>
  <c r="F431" i="1"/>
  <c r="C4" i="37"/>
  <c r="H4"/>
  <c r="K158" i="3"/>
  <c r="K162"/>
  <c r="F14" i="1"/>
  <c r="I155" i="3"/>
  <c r="I161"/>
  <c r="K163"/>
  <c r="I158"/>
  <c r="J158"/>
  <c r="L158"/>
  <c r="H158"/>
  <c r="F158"/>
  <c r="B158"/>
  <c r="I162"/>
  <c r="H162"/>
  <c r="F162"/>
  <c r="B162"/>
  <c r="I156"/>
  <c r="H156"/>
  <c r="F156"/>
  <c r="B156"/>
  <c r="K161"/>
  <c r="I163"/>
  <c r="H163"/>
  <c r="F163"/>
  <c r="B163"/>
  <c r="G1413" i="37"/>
  <c r="H1413"/>
  <c r="H1373"/>
  <c r="G1352"/>
  <c r="H1352"/>
  <c r="H1330"/>
  <c r="G1330"/>
  <c r="G1097"/>
  <c r="H1097"/>
  <c r="G1048"/>
  <c r="H1048"/>
  <c r="E649" i="1"/>
  <c r="D637" i="37"/>
  <c r="D347" i="1"/>
  <c r="E205"/>
  <c r="D195" i="37"/>
  <c r="E171" i="1"/>
  <c r="D161" i="37"/>
  <c r="D306" i="1"/>
  <c r="D131"/>
  <c r="D58"/>
  <c r="D50"/>
  <c r="E131"/>
  <c r="D121" i="37"/>
  <c r="E58" i="1"/>
  <c r="D48" i="37"/>
  <c r="D533" i="1"/>
  <c r="E572"/>
  <c r="D560" i="37"/>
  <c r="D487" i="1"/>
  <c r="E96" i="36"/>
  <c r="D1380" i="37"/>
  <c r="D96" i="36"/>
  <c r="E12"/>
  <c r="D12"/>
  <c r="E236" i="27"/>
  <c r="E235"/>
  <c r="E188"/>
  <c r="D175"/>
  <c r="E84"/>
  <c r="D1070" i="37"/>
  <c r="D123" i="27"/>
  <c r="D75"/>
  <c r="C1061" i="37"/>
  <c r="E175" i="27"/>
  <c r="F67" i="1"/>
  <c r="G1567" i="37"/>
  <c r="H1567"/>
  <c r="H997"/>
  <c r="C874"/>
  <c r="F887" i="1"/>
  <c r="C406" i="37"/>
  <c r="F417" i="1"/>
  <c r="C393" i="37"/>
  <c r="F404" i="1"/>
  <c r="C373" i="37"/>
  <c r="H373"/>
  <c r="G373"/>
  <c r="F384" i="1"/>
  <c r="C349" i="37"/>
  <c r="F360" i="1"/>
  <c r="C253" i="37"/>
  <c r="F263" i="1"/>
  <c r="F219"/>
  <c r="C187" i="37"/>
  <c r="H187"/>
  <c r="F197" i="1"/>
  <c r="C162" i="37"/>
  <c r="H162"/>
  <c r="G162"/>
  <c r="F172" i="1"/>
  <c r="C150" i="37"/>
  <c r="F160" i="1"/>
  <c r="C329" i="37"/>
  <c r="H329"/>
  <c r="F340" i="1"/>
  <c r="C315" i="37"/>
  <c r="H315"/>
  <c r="F326" i="1"/>
  <c r="C133" i="37"/>
  <c r="G133"/>
  <c r="F143" i="1"/>
  <c r="C63" i="37"/>
  <c r="G63"/>
  <c r="F73" i="1"/>
  <c r="H49" i="37"/>
  <c r="C610"/>
  <c r="H610"/>
  <c r="F622" i="1"/>
  <c r="C592" i="37"/>
  <c r="H592"/>
  <c r="F604" i="1"/>
  <c r="C578" i="37"/>
  <c r="H578"/>
  <c r="F590" i="1"/>
  <c r="C561" i="37"/>
  <c r="F573" i="1"/>
  <c r="C543" i="37"/>
  <c r="H543"/>
  <c r="F555" i="1"/>
  <c r="C527" i="37"/>
  <c r="G527"/>
  <c r="F539" i="1"/>
  <c r="C508" i="37"/>
  <c r="G508"/>
  <c r="F520" i="1"/>
  <c r="C487" i="37"/>
  <c r="H487"/>
  <c r="F499" i="1"/>
  <c r="C472" i="37"/>
  <c r="F484" i="1"/>
  <c r="C445" i="37"/>
  <c r="H445"/>
  <c r="F457" i="1"/>
  <c r="C423" i="37"/>
  <c r="G423"/>
  <c r="H423"/>
  <c r="F435" i="1"/>
  <c r="C386" i="37"/>
  <c r="G386"/>
  <c r="F397" i="1"/>
  <c r="C514" i="37"/>
  <c r="J161" i="3"/>
  <c r="L161"/>
  <c r="H161"/>
  <c r="F161"/>
  <c r="B161"/>
  <c r="F526" i="1"/>
  <c r="C456" i="37"/>
  <c r="G456"/>
  <c r="J155" i="3"/>
  <c r="H155"/>
  <c r="F155"/>
  <c r="B155"/>
  <c r="F468" i="1"/>
  <c r="C411" i="37"/>
  <c r="G411"/>
  <c r="F423" i="1"/>
  <c r="C241" i="37"/>
  <c r="G241"/>
  <c r="F251" i="1"/>
  <c r="C223" i="37"/>
  <c r="H223"/>
  <c r="F233" i="1"/>
  <c r="C619" i="37"/>
  <c r="G619"/>
  <c r="H619"/>
  <c r="F631" i="1"/>
  <c r="C567" i="37"/>
  <c r="H567"/>
  <c r="L159" i="3"/>
  <c r="L160"/>
  <c r="J159"/>
  <c r="H159"/>
  <c r="F159"/>
  <c r="B159"/>
  <c r="J160"/>
  <c r="H160"/>
  <c r="F160"/>
  <c r="B160"/>
  <c r="F579" i="1"/>
  <c r="H1398" i="37"/>
  <c r="G1398"/>
  <c r="G1381"/>
  <c r="H1381"/>
  <c r="G1357"/>
  <c r="H1357"/>
  <c r="H1334"/>
  <c r="G1313"/>
  <c r="H1313"/>
  <c r="G1297"/>
  <c r="H1297"/>
  <c r="C1137"/>
  <c r="G1137"/>
  <c r="G243" i="3"/>
  <c r="F243"/>
  <c r="B243"/>
  <c r="G1126" i="37"/>
  <c r="H1126"/>
  <c r="G1055"/>
  <c r="H1055"/>
  <c r="G1037"/>
  <c r="H1037"/>
  <c r="D31" i="30"/>
  <c r="C1496" i="37"/>
  <c r="D690" i="1"/>
  <c r="C677" i="37"/>
  <c r="E690" i="1"/>
  <c r="D677" i="37"/>
  <c r="G677"/>
  <c r="D259" i="1"/>
  <c r="D232"/>
  <c r="F232"/>
  <c r="D224"/>
  <c r="C214" i="37"/>
  <c r="E399" i="1"/>
  <c r="D388" i="37"/>
  <c r="E359" i="1"/>
  <c r="E346"/>
  <c r="D348" i="37"/>
  <c r="D359" i="1"/>
  <c r="C348" i="37"/>
  <c r="H348"/>
  <c r="D294" i="1"/>
  <c r="D145"/>
  <c r="D113"/>
  <c r="C103" i="37"/>
  <c r="D82" i="1"/>
  <c r="E306"/>
  <c r="D295" i="37"/>
  <c r="C295"/>
  <c r="H295"/>
  <c r="E113" i="1"/>
  <c r="D103" i="37"/>
  <c r="E82" i="1"/>
  <c r="D72" i="37"/>
  <c r="C72"/>
  <c r="G72"/>
  <c r="D630" i="1"/>
  <c r="E585"/>
  <c r="D573" i="37"/>
  <c r="E533" i="1"/>
  <c r="D521" i="37"/>
  <c r="D461" i="1"/>
  <c r="E487"/>
  <c r="D475" i="37"/>
  <c r="E121" i="36"/>
  <c r="E148"/>
  <c r="D121"/>
  <c r="C1405" i="37"/>
  <c r="E139" i="27"/>
  <c r="D1125" i="37"/>
  <c r="D92" i="27"/>
  <c r="C1078" i="37"/>
  <c r="F29" i="1"/>
  <c r="F51"/>
  <c r="F56"/>
  <c r="H408" i="37"/>
  <c r="F147" i="3"/>
  <c r="B147"/>
  <c r="F131"/>
  <c r="B131"/>
  <c r="F99"/>
  <c r="B99"/>
  <c r="F67"/>
  <c r="B67"/>
  <c r="F51"/>
  <c r="B51"/>
  <c r="F35"/>
  <c r="B35"/>
  <c r="G1516" i="37"/>
  <c r="F139" i="3"/>
  <c r="B139"/>
  <c r="F107"/>
  <c r="B107"/>
  <c r="B91"/>
  <c r="F75"/>
  <c r="B75"/>
  <c r="B59"/>
  <c r="F43"/>
  <c r="B43"/>
  <c r="G1557" i="37"/>
  <c r="G1517"/>
  <c r="G1486"/>
  <c r="G46"/>
  <c r="G146"/>
  <c r="G44"/>
  <c r="G136"/>
  <c r="G104"/>
  <c r="G60"/>
  <c r="J46" i="42"/>
  <c r="C135" i="37"/>
  <c r="F145" i="1"/>
  <c r="F224"/>
  <c r="C449" i="37"/>
  <c r="G449"/>
  <c r="H449"/>
  <c r="F461" i="1"/>
  <c r="G472" i="37"/>
  <c r="H472"/>
  <c r="H508"/>
  <c r="H63"/>
  <c r="H133"/>
  <c r="H19" i="3"/>
  <c r="D74" i="27"/>
  <c r="F75"/>
  <c r="C1296" i="37"/>
  <c r="D148" i="36"/>
  <c r="C1432" i="37"/>
  <c r="F12" i="36"/>
  <c r="J43" i="42"/>
  <c r="C475" i="37"/>
  <c r="H475"/>
  <c r="F487" i="1"/>
  <c r="F306"/>
  <c r="H419" i="37"/>
  <c r="G481"/>
  <c r="H481"/>
  <c r="G556"/>
  <c r="G622"/>
  <c r="H622"/>
  <c r="G323"/>
  <c r="H323"/>
  <c r="D283"/>
  <c r="E293" i="1"/>
  <c r="E408"/>
  <c r="D397" i="37"/>
  <c r="C1515"/>
  <c r="H1515"/>
  <c r="K58" i="42"/>
  <c r="G1480" i="37"/>
  <c r="H1480"/>
  <c r="F82" i="1"/>
  <c r="C249" i="37"/>
  <c r="D249"/>
  <c r="H249"/>
  <c r="D1161"/>
  <c r="H245" i="3"/>
  <c r="E174" i="27"/>
  <c r="C336" i="37"/>
  <c r="F347" i="1"/>
  <c r="G226" i="37"/>
  <c r="H226"/>
  <c r="G450"/>
  <c r="H450"/>
  <c r="G235"/>
  <c r="H235"/>
  <c r="C1434"/>
  <c r="D1061"/>
  <c r="I19" i="3"/>
  <c r="K53" i="42"/>
  <c r="D1326" i="37"/>
  <c r="K44" i="42"/>
  <c r="D336" i="37"/>
  <c r="G336"/>
  <c r="G511"/>
  <c r="H511"/>
  <c r="G580"/>
  <c r="H580"/>
  <c r="G320"/>
  <c r="H320"/>
  <c r="G242" i="3"/>
  <c r="F92" i="27"/>
  <c r="C618" i="37"/>
  <c r="G618"/>
  <c r="F630" i="1"/>
  <c r="G567" i="37"/>
  <c r="D1222"/>
  <c r="C121"/>
  <c r="G121"/>
  <c r="F131" i="1"/>
  <c r="C283" i="37"/>
  <c r="G283"/>
  <c r="F294" i="1"/>
  <c r="D293"/>
  <c r="C222" i="37"/>
  <c r="H222"/>
  <c r="H456"/>
  <c r="H386"/>
  <c r="D1174"/>
  <c r="H247" i="3"/>
  <c r="C1380" i="37"/>
  <c r="G1380"/>
  <c r="F96" i="36"/>
  <c r="C521" i="37"/>
  <c r="F533" i="1"/>
  <c r="C48" i="37"/>
  <c r="H48"/>
  <c r="F58" i="1"/>
  <c r="G469" i="37"/>
  <c r="H469"/>
  <c r="G536"/>
  <c r="H536"/>
  <c r="G587"/>
  <c r="H587"/>
  <c r="G467"/>
  <c r="H467"/>
  <c r="G499"/>
  <c r="H499"/>
  <c r="G598"/>
  <c r="H598"/>
  <c r="G301"/>
  <c r="H301"/>
  <c r="D1450"/>
  <c r="K49" i="42"/>
  <c r="C1070" i="37"/>
  <c r="F84" i="27"/>
  <c r="C1326" i="37"/>
  <c r="H1326"/>
  <c r="G1326"/>
  <c r="F42" i="36"/>
  <c r="J44" i="42"/>
  <c r="D149" i="37"/>
  <c r="C1466"/>
  <c r="E45" i="33"/>
  <c r="D1466" i="37"/>
  <c r="H1466"/>
  <c r="J50" i="42"/>
  <c r="C1109" i="37"/>
  <c r="G1109"/>
  <c r="F123" i="27"/>
  <c r="C1161" i="37"/>
  <c r="G245" i="3"/>
  <c r="F245"/>
  <c r="B245"/>
  <c r="F175" i="27"/>
  <c r="D1296" i="37"/>
  <c r="K43" i="42"/>
  <c r="C40" i="37"/>
  <c r="G40"/>
  <c r="F50" i="1"/>
  <c r="C1450" i="37"/>
  <c r="H1450"/>
  <c r="G1450"/>
  <c r="G476"/>
  <c r="H476"/>
  <c r="H644"/>
  <c r="G959"/>
  <c r="H959"/>
  <c r="C1004"/>
  <c r="D13" i="27"/>
  <c r="C1190" i="37"/>
  <c r="G1190"/>
  <c r="G248" i="3"/>
  <c r="F248"/>
  <c r="B248"/>
  <c r="F204" i="27"/>
  <c r="G425" i="37"/>
  <c r="H425"/>
  <c r="G494"/>
  <c r="H494"/>
  <c r="G530"/>
  <c r="H530"/>
  <c r="G596"/>
  <c r="H596"/>
  <c r="C1478"/>
  <c r="G1478"/>
  <c r="D49" i="30"/>
  <c r="G252" i="3"/>
  <c r="F252"/>
  <c r="B252"/>
  <c r="H283" i="37"/>
  <c r="H1380"/>
  <c r="D1160"/>
  <c r="C282"/>
  <c r="F293" i="1"/>
  <c r="C1514" i="37"/>
  <c r="H1514"/>
  <c r="G475"/>
  <c r="D282"/>
  <c r="G282"/>
  <c r="O3" i="3"/>
  <c r="G4" i="37"/>
  <c r="G701"/>
  <c r="G699"/>
  <c r="G697"/>
  <c r="G695"/>
  <c r="G693"/>
  <c r="G691"/>
  <c r="G689"/>
  <c r="G687"/>
  <c r="G643"/>
  <c r="A1570"/>
  <c r="H1539"/>
  <c r="H1526"/>
  <c r="H1509"/>
  <c r="H1502"/>
  <c r="H1497"/>
  <c r="H1488"/>
  <c r="H1484"/>
  <c r="G702"/>
  <c r="G700"/>
  <c r="G698"/>
  <c r="G696"/>
  <c r="G694"/>
  <c r="G692"/>
  <c r="G690"/>
  <c r="G688"/>
  <c r="G686"/>
  <c r="F359" i="1"/>
  <c r="D205"/>
  <c r="D171"/>
  <c r="C161" i="37"/>
  <c r="H161"/>
  <c r="D159" i="1"/>
  <c r="G26" i="3"/>
  <c r="F26"/>
  <c r="B26"/>
  <c r="C149" i="37"/>
  <c r="G149"/>
  <c r="H109"/>
  <c r="F113" i="1"/>
  <c r="A1478" i="37"/>
  <c r="A1479"/>
  <c r="A1536"/>
  <c r="A1528"/>
  <c r="A1504"/>
  <c r="A1496"/>
  <c r="A1563"/>
  <c r="A1571"/>
  <c r="C22" i="42"/>
  <c r="F205" i="1"/>
  <c r="C195" i="37"/>
  <c r="G195"/>
  <c r="K51" i="42"/>
  <c r="G1473" i="37"/>
  <c r="I1473"/>
  <c r="G1467"/>
  <c r="H1467"/>
  <c r="G1463"/>
  <c r="I1463"/>
  <c r="G1457"/>
  <c r="I1457"/>
  <c r="G1452"/>
  <c r="I1452"/>
  <c r="G1449"/>
  <c r="I1449"/>
  <c r="G1448"/>
  <c r="I1448"/>
  <c r="G1445"/>
  <c r="I1445"/>
  <c r="G1444"/>
  <c r="I1444"/>
  <c r="E13" i="33"/>
  <c r="D1434" i="37"/>
  <c r="G1434"/>
  <c r="G1438"/>
  <c r="I1438"/>
  <c r="G1436"/>
  <c r="I1436"/>
  <c r="G1472"/>
  <c r="H1472"/>
  <c r="G1458"/>
  <c r="H1458"/>
  <c r="J49" i="42"/>
  <c r="F121" i="36"/>
  <c r="J47" i="42"/>
  <c r="D236" i="27"/>
  <c r="F236"/>
  <c r="F228" i="3"/>
  <c r="B228"/>
  <c r="G1249" i="37"/>
  <c r="G1247"/>
  <c r="F244" i="3"/>
  <c r="B244"/>
  <c r="E18" i="27"/>
  <c r="D1004" i="37"/>
  <c r="H1004"/>
  <c r="F25" i="27"/>
  <c r="G1295" i="37"/>
  <c r="H1062"/>
  <c r="G1062"/>
  <c r="H1033"/>
  <c r="G1033"/>
  <c r="G1027"/>
  <c r="H1027"/>
  <c r="C999"/>
  <c r="H1011"/>
  <c r="G1011"/>
  <c r="H1005"/>
  <c r="G1005"/>
  <c r="G1000"/>
  <c r="H1000"/>
  <c r="F177" i="3"/>
  <c r="B177"/>
  <c r="E250" i="1"/>
  <c r="D240" i="37"/>
  <c r="F178" i="3"/>
  <c r="B178"/>
  <c r="H677" i="37"/>
  <c r="H637"/>
  <c r="G637"/>
  <c r="H407"/>
  <c r="G407"/>
  <c r="H636"/>
  <c r="G636"/>
  <c r="G406"/>
  <c r="H406"/>
  <c r="G348"/>
  <c r="F62" i="3"/>
  <c r="B62"/>
  <c r="C240" i="37"/>
  <c r="H240"/>
  <c r="F250" i="1"/>
  <c r="G295" i="37"/>
  <c r="H296"/>
  <c r="G296"/>
  <c r="G129"/>
  <c r="H129"/>
  <c r="F135" i="1"/>
  <c r="H122" i="37"/>
  <c r="G122"/>
  <c r="K50" i="42"/>
  <c r="E12" i="33"/>
  <c r="D1433" i="37"/>
  <c r="D235" i="27"/>
  <c r="F235"/>
  <c r="C1222" i="37"/>
  <c r="G1222"/>
  <c r="K48" i="42"/>
  <c r="C1221" i="37"/>
  <c r="H40"/>
  <c r="G223"/>
  <c r="G88"/>
  <c r="B7" i="1"/>
  <c r="H1575" i="37"/>
  <c r="H1563"/>
  <c r="H1538"/>
  <c r="H1530"/>
  <c r="H1501"/>
  <c r="H1489"/>
  <c r="H1481"/>
  <c r="G1574"/>
  <c r="G1482"/>
  <c r="G662"/>
  <c r="G660"/>
  <c r="G658"/>
  <c r="G656"/>
  <c r="G654"/>
  <c r="G652"/>
  <c r="G650"/>
  <c r="G648"/>
  <c r="G646"/>
  <c r="G661"/>
  <c r="G659"/>
  <c r="G657"/>
  <c r="G655"/>
  <c r="G653"/>
  <c r="G651"/>
  <c r="G649"/>
  <c r="G647"/>
  <c r="G645"/>
  <c r="G1496"/>
  <c r="H1496"/>
  <c r="G1498"/>
  <c r="G1406"/>
  <c r="H1406"/>
  <c r="G214"/>
  <c r="H214"/>
  <c r="C1433"/>
  <c r="G257" i="3"/>
  <c r="F257"/>
  <c r="B257"/>
  <c r="J48" i="42"/>
  <c r="G1552" i="37"/>
  <c r="F399" i="1"/>
  <c r="C388" i="37"/>
  <c r="H388"/>
  <c r="H389"/>
  <c r="G389"/>
  <c r="H349"/>
  <c r="G349"/>
  <c r="G271"/>
  <c r="H271"/>
  <c r="G237"/>
  <c r="H237"/>
  <c r="G167"/>
  <c r="H167"/>
  <c r="G150"/>
  <c r="H150"/>
  <c r="H328"/>
  <c r="G328"/>
  <c r="F585" i="1"/>
  <c r="C573" i="37"/>
  <c r="G573"/>
  <c r="H25"/>
  <c r="G25"/>
  <c r="G1044"/>
  <c r="H1044"/>
  <c r="G1004"/>
  <c r="D1432"/>
  <c r="G1432"/>
  <c r="F148" i="36"/>
  <c r="K47" i="42"/>
  <c r="H521" i="37"/>
  <c r="G521"/>
  <c r="G1061"/>
  <c r="H1061"/>
  <c r="G135"/>
  <c r="H135"/>
  <c r="H1522"/>
  <c r="H1498"/>
  <c r="F392" i="1"/>
  <c r="C381" i="37"/>
  <c r="H381"/>
  <c r="D346" i="1"/>
  <c r="G391" i="37"/>
  <c r="H376"/>
  <c r="G376"/>
  <c r="H354"/>
  <c r="G354"/>
  <c r="H272"/>
  <c r="G272"/>
  <c r="H256"/>
  <c r="G201"/>
  <c r="H201"/>
  <c r="H175"/>
  <c r="G175"/>
  <c r="H155"/>
  <c r="G125"/>
  <c r="H125"/>
  <c r="H332"/>
  <c r="G332"/>
  <c r="G284"/>
  <c r="H284"/>
  <c r="H432"/>
  <c r="G432"/>
  <c r="H333"/>
  <c r="G333"/>
  <c r="G1208"/>
  <c r="H1208"/>
  <c r="H1071"/>
  <c r="G1071"/>
  <c r="H1435"/>
  <c r="G1435"/>
  <c r="H1434"/>
  <c r="E409" i="1"/>
  <c r="D398" i="37"/>
  <c r="D335"/>
  <c r="H1542"/>
  <c r="H1527"/>
  <c r="G1527"/>
  <c r="H1508"/>
  <c r="G1508"/>
  <c r="H874"/>
  <c r="G874"/>
  <c r="H209"/>
  <c r="G209"/>
  <c r="H363"/>
  <c r="G363"/>
  <c r="H337"/>
  <c r="G337"/>
  <c r="H262"/>
  <c r="G262"/>
  <c r="H246"/>
  <c r="G246"/>
  <c r="H229"/>
  <c r="G229"/>
  <c r="H185"/>
  <c r="G157"/>
  <c r="H157"/>
  <c r="H69"/>
  <c r="G69"/>
  <c r="H57"/>
  <c r="G57"/>
  <c r="C3"/>
  <c r="F13" i="1"/>
  <c r="H310" i="37"/>
  <c r="G310"/>
  <c r="F474" i="1"/>
  <c r="C462" i="37"/>
  <c r="H462"/>
  <c r="H514"/>
  <c r="G514"/>
  <c r="G522"/>
  <c r="H1133"/>
  <c r="G1133"/>
  <c r="H1451"/>
  <c r="G1451"/>
  <c r="E173" i="27"/>
  <c r="D1159" i="37"/>
  <c r="D1221"/>
  <c r="H1221"/>
  <c r="H1521"/>
  <c r="G1521"/>
  <c r="G1547"/>
  <c r="H1547"/>
  <c r="H1532"/>
  <c r="G1532"/>
  <c r="H395"/>
  <c r="G395"/>
  <c r="H385"/>
  <c r="G368"/>
  <c r="F259" i="1"/>
  <c r="E158"/>
  <c r="G232" i="37"/>
  <c r="H232"/>
  <c r="H215"/>
  <c r="G215"/>
  <c r="G187"/>
  <c r="H73"/>
  <c r="G73"/>
  <c r="C586"/>
  <c r="E598" i="1"/>
  <c r="D586" i="37"/>
  <c r="H586"/>
  <c r="F598" i="1"/>
  <c r="G543" i="37"/>
  <c r="C507"/>
  <c r="E519" i="1"/>
  <c r="D507" i="37"/>
  <c r="G507"/>
  <c r="H507"/>
  <c r="F519" i="1"/>
  <c r="H416" i="37"/>
  <c r="G416"/>
  <c r="H13"/>
  <c r="G13"/>
  <c r="G1164"/>
  <c r="H1164"/>
  <c r="G1117"/>
  <c r="H1117"/>
  <c r="H1021"/>
  <c r="G1021"/>
  <c r="H1125"/>
  <c r="G1125"/>
  <c r="H1442"/>
  <c r="G1442"/>
  <c r="G103"/>
  <c r="F690" i="1"/>
  <c r="E13" i="27"/>
  <c r="F171" i="1"/>
  <c r="D158"/>
  <c r="K46" i="42"/>
  <c r="K57"/>
  <c r="H195" i="37"/>
  <c r="H103"/>
  <c r="F159" i="1"/>
  <c r="C1060" i="37"/>
  <c r="G222"/>
  <c r="H1478"/>
  <c r="H72"/>
  <c r="E12" i="1"/>
  <c r="D2" i="37"/>
  <c r="D138" i="1"/>
  <c r="D12"/>
  <c r="C2" i="37"/>
  <c r="G2"/>
  <c r="G592"/>
  <c r="G445"/>
  <c r="G1515"/>
  <c r="H570"/>
  <c r="J53" i="42"/>
  <c r="G329" i="37"/>
  <c r="D1405"/>
  <c r="H1405"/>
  <c r="H1137"/>
  <c r="D422" i="1"/>
  <c r="E255" i="27"/>
  <c r="D1241" i="37"/>
  <c r="F18" i="27"/>
  <c r="H336" i="37"/>
  <c r="D12" i="27"/>
  <c r="D382" i="37"/>
  <c r="D250"/>
  <c r="G250"/>
  <c r="C81"/>
  <c r="G81"/>
  <c r="D572" i="1"/>
  <c r="E422"/>
  <c r="D41" i="37"/>
  <c r="H41"/>
  <c r="C1242"/>
  <c r="H1242"/>
  <c r="G1242"/>
  <c r="D188" i="27"/>
  <c r="C66" i="37"/>
  <c r="G66"/>
  <c r="E92" i="27"/>
  <c r="C1140" i="37"/>
  <c r="G994"/>
  <c r="G990"/>
  <c r="G986"/>
  <c r="G982"/>
  <c r="G978"/>
  <c r="G974"/>
  <c r="G970"/>
  <c r="G966"/>
  <c r="G962"/>
  <c r="G936"/>
  <c r="G932"/>
  <c r="G928"/>
  <c r="G924"/>
  <c r="G920"/>
  <c r="G916"/>
  <c r="G912"/>
  <c r="G908"/>
  <c r="G904"/>
  <c r="G900"/>
  <c r="G896"/>
  <c r="G892"/>
  <c r="G888"/>
  <c r="A1569"/>
  <c r="G993"/>
  <c r="G989"/>
  <c r="G985"/>
  <c r="G981"/>
  <c r="G977"/>
  <c r="G973"/>
  <c r="G969"/>
  <c r="G965"/>
  <c r="G961"/>
  <c r="G939"/>
  <c r="G935"/>
  <c r="G931"/>
  <c r="G927"/>
  <c r="G923"/>
  <c r="G919"/>
  <c r="G915"/>
  <c r="G911"/>
  <c r="G907"/>
  <c r="G903"/>
  <c r="G899"/>
  <c r="G895"/>
  <c r="G891"/>
  <c r="G887"/>
  <c r="H1432"/>
  <c r="D283" i="1"/>
  <c r="F158"/>
  <c r="C148" i="37"/>
  <c r="D148"/>
  <c r="H148"/>
  <c r="E283" i="1"/>
  <c r="F346"/>
  <c r="D409"/>
  <c r="C335" i="37"/>
  <c r="G335"/>
  <c r="D408" i="1"/>
  <c r="G1405" i="37"/>
  <c r="C128"/>
  <c r="H128"/>
  <c r="F138" i="1"/>
  <c r="G41" i="37"/>
  <c r="J52" i="42"/>
  <c r="C998" i="37"/>
  <c r="H1241"/>
  <c r="G1241"/>
  <c r="G388"/>
  <c r="G382"/>
  <c r="H382"/>
  <c r="D999"/>
  <c r="G999"/>
  <c r="F13" i="27"/>
  <c r="D410" i="37"/>
  <c r="E421" i="1"/>
  <c r="D421"/>
  <c r="F422"/>
  <c r="C410" i="37"/>
  <c r="H410"/>
  <c r="H66"/>
  <c r="F572" i="1"/>
  <c r="C560" i="37"/>
  <c r="H560"/>
  <c r="D532" i="1"/>
  <c r="H242" i="3"/>
  <c r="F242"/>
  <c r="B242"/>
  <c r="E74" i="27"/>
  <c r="D1060" i="37"/>
  <c r="D1078"/>
  <c r="H1140"/>
  <c r="G1140"/>
  <c r="G247" i="3"/>
  <c r="F247"/>
  <c r="B247"/>
  <c r="F188" i="27"/>
  <c r="C1174" i="37"/>
  <c r="D174" i="27"/>
  <c r="H250" i="37"/>
  <c r="G462"/>
  <c r="H3"/>
  <c r="G3"/>
  <c r="G381"/>
  <c r="E532" i="1"/>
  <c r="F409"/>
  <c r="C398" i="37"/>
  <c r="H398"/>
  <c r="G148"/>
  <c r="H1078"/>
  <c r="G1078"/>
  <c r="G410"/>
  <c r="D284" i="1"/>
  <c r="C273" i="37"/>
  <c r="C274"/>
  <c r="D285" i="1"/>
  <c r="C275" i="37"/>
  <c r="C397"/>
  <c r="D413" i="1"/>
  <c r="C402" i="37"/>
  <c r="D414" i="1"/>
  <c r="C403" i="37"/>
  <c r="D415" i="1"/>
  <c r="C404" i="37"/>
  <c r="D416" i="1"/>
  <c r="C405" i="37"/>
  <c r="C409"/>
  <c r="C520"/>
  <c r="D640" i="1"/>
  <c r="C628" i="37"/>
  <c r="D641" i="1"/>
  <c r="C629" i="37"/>
  <c r="D644" i="1"/>
  <c r="C632" i="37"/>
  <c r="D645" i="1"/>
  <c r="C633" i="37"/>
  <c r="D646" i="1"/>
  <c r="C634" i="37"/>
  <c r="D647" i="1"/>
  <c r="C635" i="37"/>
  <c r="D650" i="1"/>
  <c r="C638" i="37"/>
  <c r="D651" i="1"/>
  <c r="C639" i="37"/>
  <c r="G153" i="3"/>
  <c r="D273" i="37"/>
  <c r="E284" i="1"/>
  <c r="D274" i="37"/>
  <c r="E285" i="1"/>
  <c r="D275" i="37"/>
  <c r="E413" i="1"/>
  <c r="D402" i="37"/>
  <c r="E414" i="1"/>
  <c r="D403" i="37"/>
  <c r="E415" i="1"/>
  <c r="D404" i="37"/>
  <c r="E416" i="1"/>
  <c r="D405" i="37"/>
  <c r="D409"/>
  <c r="D520"/>
  <c r="E640" i="1"/>
  <c r="D628" i="37"/>
  <c r="E641" i="1"/>
  <c r="D629" i="37"/>
  <c r="E644" i="1"/>
  <c r="D632" i="37"/>
  <c r="E645" i="1"/>
  <c r="D633" i="37"/>
  <c r="E646" i="1"/>
  <c r="D634" i="37"/>
  <c r="E647" i="1"/>
  <c r="D635" i="37"/>
  <c r="E650" i="1"/>
  <c r="D638" i="37"/>
  <c r="E651" i="1"/>
  <c r="D639" i="37"/>
  <c r="H153" i="3"/>
  <c r="F153"/>
  <c r="B153"/>
  <c r="H1174" i="37"/>
  <c r="G1174"/>
  <c r="G520"/>
  <c r="F532" i="1"/>
  <c r="H409" i="37"/>
  <c r="G397"/>
  <c r="F408" i="1"/>
  <c r="F283"/>
  <c r="H273" i="37"/>
  <c r="G273"/>
  <c r="H629"/>
  <c r="C1160"/>
  <c r="G1160"/>
  <c r="D173" i="27"/>
  <c r="F174"/>
  <c r="F421" i="1"/>
  <c r="H520" i="37"/>
  <c r="F173" i="27"/>
  <c r="C1159" i="37"/>
  <c r="G1159"/>
  <c r="G227" i="3"/>
  <c r="H21"/>
  <c r="H403" i="37"/>
  <c r="F414" i="1"/>
  <c r="G409" i="37"/>
  <c r="F641" i="1"/>
  <c r="F640"/>
  <c r="G628" i="37"/>
  <c r="F285" i="1"/>
  <c r="I21" i="3"/>
  <c r="G402" i="37"/>
  <c r="G398"/>
  <c r="G629"/>
  <c r="F645" i="1"/>
  <c r="J40" i="42"/>
  <c r="H633" i="37"/>
  <c r="K40" i="42"/>
  <c r="F415" i="1"/>
  <c r="G403" i="37"/>
  <c r="J39" i="42"/>
  <c r="J42"/>
  <c r="F646" i="1"/>
  <c r="J41" i="42"/>
  <c r="F651" i="1"/>
  <c r="G1573" i="37"/>
  <c r="H1573"/>
  <c r="G251" i="3"/>
  <c r="F251"/>
  <c r="B251"/>
  <c r="G1559" i="37"/>
  <c r="H1559"/>
  <c r="H1545"/>
  <c r="G1545"/>
  <c r="G1535"/>
  <c r="H1535"/>
  <c r="G1268"/>
  <c r="H1268"/>
  <c r="H1161"/>
  <c r="G1161"/>
  <c r="G463"/>
  <c r="H463"/>
  <c r="G548"/>
  <c r="H548"/>
  <c r="G1576"/>
  <c r="H1576"/>
  <c r="G1554"/>
  <c r="H1554"/>
  <c r="H1544"/>
  <c r="G1544"/>
  <c r="G1540"/>
  <c r="H1540"/>
  <c r="G1284"/>
  <c r="H1284"/>
  <c r="G1260"/>
  <c r="H1260"/>
  <c r="H1248"/>
  <c r="G1248"/>
  <c r="H397"/>
  <c r="H1160"/>
  <c r="H335"/>
  <c r="G633"/>
  <c r="H628"/>
  <c r="G128"/>
  <c r="H573"/>
  <c r="H81"/>
  <c r="G1433"/>
  <c r="H1222"/>
  <c r="G249"/>
  <c r="H1155"/>
  <c r="H605"/>
  <c r="G48"/>
  <c r="H1223"/>
  <c r="H564"/>
  <c r="H121"/>
  <c r="H288"/>
  <c r="G36"/>
  <c r="G578"/>
  <c r="H1191"/>
  <c r="G1218"/>
  <c r="I1455"/>
  <c r="H1479"/>
  <c r="G1563"/>
  <c r="G1531"/>
  <c r="G1510"/>
  <c r="G1481"/>
  <c r="G1281"/>
  <c r="G1269"/>
  <c r="G1259"/>
  <c r="G1296"/>
  <c r="H1296"/>
  <c r="G561"/>
  <c r="H561"/>
  <c r="G253"/>
  <c r="H253"/>
  <c r="H265"/>
  <c r="G265"/>
  <c r="H52"/>
  <c r="G52"/>
  <c r="G117"/>
  <c r="H117"/>
  <c r="G1525"/>
  <c r="H1525"/>
  <c r="G1292"/>
  <c r="H1292"/>
  <c r="G938"/>
  <c r="H938"/>
  <c r="G922"/>
  <c r="H922"/>
  <c r="G906"/>
  <c r="H906"/>
  <c r="G890"/>
  <c r="H890"/>
  <c r="G884"/>
  <c r="H884"/>
  <c r="G880"/>
  <c r="H880"/>
  <c r="G876"/>
  <c r="H876"/>
  <c r="G675"/>
  <c r="H675"/>
  <c r="G671"/>
  <c r="H671"/>
  <c r="G667"/>
  <c r="H667"/>
  <c r="G663"/>
  <c r="H663"/>
  <c r="G260" i="3"/>
  <c r="F260"/>
  <c r="B260"/>
  <c r="H149" i="37"/>
  <c r="H1190"/>
  <c r="G1267"/>
  <c r="H459"/>
  <c r="G583"/>
  <c r="I1476"/>
  <c r="F235" i="3"/>
  <c r="B235"/>
  <c r="F230"/>
  <c r="B230"/>
  <c r="F127"/>
  <c r="B127"/>
  <c r="G1571" i="37"/>
  <c r="G1551"/>
  <c r="G1479"/>
  <c r="G1289"/>
  <c r="G1277"/>
  <c r="G1255"/>
  <c r="G1175"/>
  <c r="H1561"/>
  <c r="G1561"/>
  <c r="G1485"/>
  <c r="H1485"/>
  <c r="G1474"/>
  <c r="H1474"/>
  <c r="G393"/>
  <c r="H393"/>
  <c r="H517"/>
  <c r="G517"/>
  <c r="H19"/>
  <c r="G19"/>
  <c r="A1575"/>
  <c r="A1562"/>
  <c r="A1492"/>
  <c r="A1524"/>
  <c r="A1556"/>
  <c r="A1558"/>
  <c r="A1542"/>
  <c r="A1526"/>
  <c r="A1510"/>
  <c r="A1494"/>
  <c r="A1565"/>
  <c r="A1553"/>
  <c r="A1537"/>
  <c r="A1521"/>
  <c r="A1505"/>
  <c r="A1489"/>
  <c r="A1564"/>
  <c r="A1551"/>
  <c r="A1535"/>
  <c r="A1519"/>
  <c r="A1503"/>
  <c r="A1487"/>
  <c r="A1577"/>
  <c r="A1576"/>
  <c r="A1552"/>
  <c r="A1520"/>
  <c r="A1488"/>
  <c r="A1567"/>
  <c r="A1508"/>
  <c r="A1540"/>
  <c r="A1550"/>
  <c r="A1534"/>
  <c r="A1518"/>
  <c r="A1502"/>
  <c r="A1486"/>
  <c r="A1545"/>
  <c r="A1529"/>
  <c r="A1513"/>
  <c r="A1497"/>
  <c r="A1481"/>
  <c r="A1480"/>
  <c r="A1543"/>
  <c r="A1527"/>
  <c r="A1511"/>
  <c r="A1495"/>
  <c r="A1566"/>
  <c r="A1500"/>
  <c r="A1532"/>
  <c r="A1554"/>
  <c r="A1538"/>
  <c r="A1522"/>
  <c r="A1506"/>
  <c r="A1490"/>
  <c r="A1561"/>
  <c r="A1549"/>
  <c r="A1533"/>
  <c r="A1517"/>
  <c r="A1501"/>
  <c r="A1485"/>
  <c r="A1560"/>
  <c r="A1547"/>
  <c r="A1531"/>
  <c r="A1515"/>
  <c r="A1499"/>
  <c r="A1483"/>
  <c r="A1573"/>
  <c r="K9"/>
  <c r="A1574"/>
  <c r="C33" i="42"/>
  <c r="A1544" i="37"/>
  <c r="A1512"/>
  <c r="A1559"/>
  <c r="H1503"/>
  <c r="G1503"/>
  <c r="H1471"/>
  <c r="G1471"/>
  <c r="G1468"/>
  <c r="H1468"/>
  <c r="I1468"/>
  <c r="H1454"/>
  <c r="G1454"/>
  <c r="H1446"/>
  <c r="G1446"/>
  <c r="I1446"/>
  <c r="G1439"/>
  <c r="H1439"/>
  <c r="I1439"/>
  <c r="G1276"/>
  <c r="H1276"/>
  <c r="G1252"/>
  <c r="H1252"/>
  <c r="G1506"/>
  <c r="H534"/>
  <c r="G96"/>
  <c r="G487"/>
  <c r="H1226"/>
  <c r="H1519"/>
  <c r="G1293"/>
  <c r="G1273"/>
  <c r="G1251"/>
  <c r="H618"/>
  <c r="H1546"/>
  <c r="G1565"/>
  <c r="G1483"/>
  <c r="G871"/>
  <c r="G867"/>
  <c r="G863"/>
  <c r="G859"/>
  <c r="G855"/>
  <c r="G851"/>
  <c r="G847"/>
  <c r="G843"/>
  <c r="G839"/>
  <c r="G835"/>
  <c r="G831"/>
  <c r="G827"/>
  <c r="G823"/>
  <c r="G819"/>
  <c r="G815"/>
  <c r="G811"/>
  <c r="G807"/>
  <c r="G803"/>
  <c r="G799"/>
  <c r="G795"/>
  <c r="G791"/>
  <c r="G685"/>
  <c r="G681"/>
  <c r="G870"/>
  <c r="G866"/>
  <c r="G862"/>
  <c r="G858"/>
  <c r="G854"/>
  <c r="G850"/>
  <c r="G846"/>
  <c r="G842"/>
  <c r="G838"/>
  <c r="G834"/>
  <c r="G830"/>
  <c r="G826"/>
  <c r="G822"/>
  <c r="G818"/>
  <c r="G814"/>
  <c r="G810"/>
  <c r="G806"/>
  <c r="G802"/>
  <c r="G798"/>
  <c r="G794"/>
  <c r="G790"/>
  <c r="G684"/>
  <c r="G680"/>
  <c r="I1471"/>
  <c r="I1454"/>
  <c r="I1474"/>
  <c r="H788"/>
  <c r="G788"/>
  <c r="H1234"/>
  <c r="G1234"/>
  <c r="G1221"/>
  <c r="H1159"/>
  <c r="H1230"/>
  <c r="G1230"/>
  <c r="G1060"/>
  <c r="H1060"/>
  <c r="H1070"/>
  <c r="G1070"/>
  <c r="E12" i="27"/>
  <c r="F74"/>
  <c r="H2" i="37"/>
  <c r="H275"/>
  <c r="F12" i="1"/>
  <c r="G231" i="3"/>
  <c r="F231"/>
  <c r="B231"/>
  <c r="D998" i="37"/>
  <c r="G998"/>
  <c r="F12" i="27"/>
  <c r="K52" i="42"/>
  <c r="H227" i="3"/>
  <c r="F227"/>
  <c r="F284" i="1"/>
  <c r="F413"/>
  <c r="G275" i="37"/>
  <c r="B27" i="42"/>
  <c r="K3" i="37"/>
  <c r="H402"/>
  <c r="G632"/>
  <c r="F644" i="1"/>
  <c r="K39" i="42"/>
  <c r="G274" i="37"/>
  <c r="H274"/>
  <c r="G405"/>
  <c r="F416" i="1"/>
  <c r="K42" i="42"/>
  <c r="F647" i="1"/>
  <c r="G639" i="37"/>
  <c r="H635"/>
  <c r="K41" i="42"/>
  <c r="H405" i="37"/>
  <c r="H632"/>
  <c r="G635"/>
  <c r="F650" i="1"/>
  <c r="G634" i="37"/>
  <c r="H634"/>
  <c r="G638"/>
  <c r="H638"/>
  <c r="G256" i="3"/>
  <c r="F256"/>
  <c r="B256"/>
  <c r="G259"/>
  <c r="F259"/>
  <c r="H639" i="37"/>
  <c r="M3" i="3"/>
  <c r="G404" i="37"/>
  <c r="B227" i="3"/>
  <c r="H998" i="37"/>
  <c r="B29" i="42"/>
  <c r="G586" i="37"/>
  <c r="H1109"/>
  <c r="G1466"/>
  <c r="G1514"/>
  <c r="G240"/>
  <c r="G161"/>
  <c r="G315"/>
  <c r="G560"/>
  <c r="G610"/>
  <c r="G674"/>
  <c r="G678"/>
  <c r="G792"/>
  <c r="G793"/>
  <c r="G801"/>
  <c r="G809"/>
  <c r="G817"/>
  <c r="G825"/>
  <c r="G833"/>
  <c r="G841"/>
  <c r="G849"/>
  <c r="G857"/>
  <c r="G865"/>
  <c r="G873"/>
  <c r="G875"/>
  <c r="G883"/>
  <c r="G897"/>
  <c r="G898"/>
  <c r="G905"/>
  <c r="G929"/>
  <c r="G930"/>
  <c r="G937"/>
  <c r="G997"/>
  <c r="G1250"/>
  <c r="G1262"/>
  <c r="G1274"/>
  <c r="G1275"/>
  <c r="G1283"/>
  <c r="G1327"/>
  <c r="G1345"/>
  <c r="G1409"/>
  <c r="L34"/>
  <c r="H282"/>
  <c r="H574"/>
  <c r="H241"/>
  <c r="H1537"/>
  <c r="G250" i="3"/>
  <c r="F250"/>
  <c r="F169"/>
  <c r="B169"/>
  <c r="B33" i="42"/>
  <c r="B25"/>
  <c r="L3" i="37"/>
  <c r="H404"/>
  <c r="H999"/>
  <c r="H1433"/>
  <c r="H411"/>
  <c r="H527"/>
  <c r="H218"/>
  <c r="H684"/>
  <c r="H981"/>
  <c r="H1255"/>
  <c r="H1281"/>
  <c r="L35"/>
  <c r="F167" i="3"/>
  <c r="F32"/>
  <c r="B32"/>
  <c r="B167"/>
  <c r="F164"/>
  <c r="B250"/>
  <c r="F249"/>
  <c r="J6" i="42"/>
  <c r="F7" i="3"/>
  <c r="B7"/>
  <c r="H154"/>
  <c r="G154"/>
  <c r="F154"/>
  <c r="G232"/>
  <c r="F232"/>
  <c r="K35" i="37"/>
  <c r="K2"/>
  <c r="J3" i="3"/>
  <c r="G18"/>
  <c r="F18"/>
  <c r="L2" i="37"/>
  <c r="K3" i="3"/>
  <c r="L5" i="37"/>
  <c r="K5"/>
  <c r="F258" i="3"/>
  <c r="E29" i="42"/>
  <c r="G24" i="3"/>
  <c r="F24"/>
  <c r="B24"/>
  <c r="G19"/>
  <c r="F19"/>
  <c r="B19"/>
  <c r="G23"/>
  <c r="F23"/>
  <c r="B259"/>
  <c r="K34" i="37"/>
  <c r="G254" i="3"/>
  <c r="F254"/>
  <c r="G255"/>
  <c r="F255"/>
  <c r="B255"/>
  <c r="N3"/>
  <c r="L12" i="37"/>
  <c r="L11"/>
  <c r="E33" i="42"/>
  <c r="K8" i="37"/>
  <c r="B18" i="3"/>
  <c r="B254"/>
  <c r="F253"/>
  <c r="L14"/>
  <c r="N15"/>
  <c r="J12"/>
  <c r="N16"/>
  <c r="J15"/>
  <c r="H8"/>
  <c r="L8"/>
  <c r="L11"/>
  <c r="H20"/>
  <c r="J16"/>
  <c r="L15"/>
  <c r="N9"/>
  <c r="H9"/>
  <c r="J14"/>
  <c r="H6"/>
  <c r="F6"/>
  <c r="N12"/>
  <c r="N14"/>
  <c r="J10"/>
  <c r="L9"/>
  <c r="J9"/>
  <c r="J11"/>
  <c r="N11"/>
  <c r="G20"/>
  <c r="I20"/>
  <c r="J20"/>
  <c r="F20"/>
  <c r="B20"/>
  <c r="L13"/>
  <c r="N13"/>
  <c r="N8"/>
  <c r="H15"/>
  <c r="F15"/>
  <c r="B15"/>
  <c r="G21"/>
  <c r="F21"/>
  <c r="B21"/>
  <c r="L16"/>
  <c r="L12"/>
  <c r="N10"/>
  <c r="J8"/>
  <c r="L10"/>
  <c r="B232"/>
  <c r="F226"/>
  <c r="F22"/>
  <c r="F2"/>
  <c r="B23"/>
  <c r="B154"/>
  <c r="F25"/>
  <c r="E25" i="42"/>
  <c r="E27"/>
  <c r="F11" i="3"/>
  <c r="B11"/>
  <c r="F9"/>
  <c r="B9"/>
  <c r="F10"/>
  <c r="B10"/>
  <c r="F14"/>
  <c r="B14"/>
  <c r="F16"/>
  <c r="B16"/>
  <c r="F8"/>
  <c r="B8"/>
  <c r="F17"/>
  <c r="B6"/>
  <c r="F12"/>
  <c r="B12"/>
  <c r="E31" i="42"/>
  <c r="F13" i="3"/>
  <c r="B13"/>
  <c r="F4"/>
  <c r="F3"/>
  <c r="H35" i="42"/>
  <c r="K36" i="37"/>
  <c r="L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<sst xmlns="http://schemas.openxmlformats.org/spreadsheetml/2006/main" count="4858" uniqueCount="4291">
  <si>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</si>
  <si>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</si>
  <si>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</si>
  <si>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</si>
  <si>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</si>
  <si>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</si>
  <si>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</si>
  <si>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</si>
  <si>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</si>
  <si>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</si>
  <si>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</si>
  <si>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</si>
  <si>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</si>
  <si>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</si>
  <si>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</si>
  <si>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</si>
  <si>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</si>
  <si>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</si>
  <si>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</si>
  <si>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</si>
  <si>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</si>
  <si>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</si>
  <si>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</si>
  <si>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</si>
  <si>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</si>
  <si>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</si>
  <si>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</si>
  <si>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</si>
  <si>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</si>
  <si>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</si>
  <si>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</si>
  <si>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</si>
  <si>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</si>
  <si>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</si>
  <si>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</si>
  <si>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</si>
  <si>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</si>
  <si>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</si>
  <si>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</si>
  <si>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</si>
  <si>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</si>
  <si>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</si>
  <si>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</si>
  <si>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</si>
  <si>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</si>
  <si>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</si>
  <si>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</si>
  <si>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</si>
  <si>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</si>
  <si>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</si>
  <si>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</si>
  <si>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</si>
  <si>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</si>
  <si>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</si>
  <si>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</si>
  <si>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</si>
  <si>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</si>
  <si>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</si>
  <si>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</si>
  <si>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</si>
  <si>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</si>
  <si>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</si>
  <si>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</si>
  <si>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</si>
  <si>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</si>
  <si>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</si>
  <si>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</si>
  <si>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</si>
  <si>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</si>
  <si>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</si>
  <si>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</si>
  <si>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</si>
  <si>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</si>
  <si>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</si>
  <si>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</si>
  <si>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</si>
  <si>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</si>
  <si>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</si>
  <si>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</si>
  <si>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</si>
  <si>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</si>
  <si>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</si>
  <si>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</si>
  <si>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</si>
  <si>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</si>
  <si>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</si>
  <si>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</si>
  <si>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</si>
  <si>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</si>
  <si>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</si>
  <si>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</si>
  <si>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</si>
  <si>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</si>
  <si>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</si>
  <si>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</si>
  <si>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</si>
  <si>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</si>
  <si>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</si>
  <si>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</si>
  <si>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</si>
  <si>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</si>
  <si>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</si>
  <si>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</si>
  <si>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</si>
  <si>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</si>
  <si>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</si>
  <si>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</si>
  <si>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</si>
  <si>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</si>
  <si>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</si>
  <si>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</si>
  <si>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</si>
  <si>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</si>
  <si>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</si>
  <si>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</si>
  <si>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</si>
  <si>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</si>
  <si>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</si>
  <si>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</si>
  <si>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</si>
  <si>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</si>
  <si>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</si>
  <si>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</si>
  <si>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</si>
  <si>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</si>
  <si>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</si>
  <si>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</si>
  <si>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</si>
  <si>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</si>
  <si>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</si>
  <si>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</si>
  <si>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</si>
  <si>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</si>
  <si>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</si>
  <si>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</si>
  <si>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</si>
  <si>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</si>
  <si>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</si>
  <si>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</si>
  <si>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</si>
  <si>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</si>
  <si>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</si>
  <si>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</si>
  <si>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</si>
  <si>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</si>
  <si>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</si>
  <si>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</si>
  <si>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</si>
  <si>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</si>
  <si>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</si>
  <si>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</si>
  <si>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</si>
  <si>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</si>
  <si>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</si>
  <si>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</si>
  <si>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</si>
  <si>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</si>
  <si>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</si>
  <si>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</si>
  <si>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</si>
  <si>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</si>
  <si>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</si>
  <si>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</si>
  <si>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</si>
  <si>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</si>
  <si>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</si>
  <si>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</si>
  <si>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</si>
  <si>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</si>
  <si>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</si>
  <si>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</si>
  <si>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</si>
  <si>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</si>
  <si>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</si>
  <si>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</si>
  <si>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</si>
  <si>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</si>
  <si>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</si>
  <si>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</si>
  <si>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</si>
  <si>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</si>
  <si>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</si>
  <si>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</si>
  <si>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</si>
  <si>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</si>
  <si>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</si>
  <si>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</si>
  <si>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</si>
  <si>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</si>
  <si>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</si>
  <si>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</si>
  <si>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</si>
  <si>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</si>
  <si>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</si>
  <si>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</si>
  <si>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</si>
  <si>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</si>
  <si>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</si>
  <si>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</si>
  <si>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</si>
  <si>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</si>
  <si>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</si>
  <si>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</si>
  <si>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</si>
  <si>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</si>
  <si>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</si>
  <si>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</si>
  <si>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</si>
  <si>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</si>
  <si>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</si>
  <si>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</si>
  <si>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</si>
  <si>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</si>
  <si>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</si>
  <si>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</si>
  <si>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</si>
  <si>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</si>
  <si>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</si>
  <si>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</si>
  <si>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</si>
  <si>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</si>
  <si>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</si>
  <si>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</si>
  <si>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</si>
  <si>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</si>
  <si>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</si>
  <si>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</si>
  <si>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</si>
  <si>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</si>
  <si>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</si>
  <si>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</si>
  <si>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</si>
  <si>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</si>
  <si>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</si>
  <si>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</si>
  <si>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</si>
  <si>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</si>
  <si>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</si>
  <si>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</si>
  <si>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</si>
  <si>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</si>
  <si>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</si>
  <si>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</si>
  <si>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</si>
  <si>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</si>
  <si>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</si>
  <si>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</si>
  <si>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</si>
  <si>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</si>
  <si>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</si>
  <si>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</si>
  <si>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</si>
  <si>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</si>
  <si>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</si>
  <si>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</si>
  <si>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</si>
  <si>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</si>
  <si>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</si>
  <si>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</si>
  <si>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</si>
  <si>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</si>
  <si>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</si>
  <si>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</si>
  <si>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</si>
  <si>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</si>
  <si>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</si>
  <si>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</si>
  <si>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</si>
  <si>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</si>
  <si>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</si>
  <si>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</si>
  <si>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</si>
  <si>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</si>
  <si>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</si>
  <si>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</si>
  <si>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</si>
  <si>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</si>
  <si>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</si>
  <si>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</si>
  <si>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</si>
  <si>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</si>
  <si>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</si>
  <si>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</si>
  <si>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</si>
  <si>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</si>
  <si>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</si>
  <si>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</si>
  <si>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</si>
  <si>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</si>
  <si>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</si>
  <si>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</si>
  <si>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</si>
  <si>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</si>
  <si>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</si>
  <si>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</si>
  <si>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</si>
  <si>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</si>
  <si>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</si>
  <si>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</si>
  <si>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</si>
  <si>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</si>
  <si>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</si>
  <si>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</si>
  <si>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</si>
  <si>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</si>
  <si>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</si>
  <si>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</si>
  <si>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</si>
  <si>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</si>
  <si>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</si>
  <si>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</si>
  <si>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</si>
  <si>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</si>
  <si>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</si>
  <si>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</si>
  <si>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</si>
  <si>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</si>
  <si>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</si>
  <si>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</si>
  <si>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</si>
  <si>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</si>
  <si>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</si>
  <si>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</si>
  <si>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</si>
  <si>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</si>
  <si>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</si>
  <si>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</si>
  <si>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</si>
  <si>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</si>
  <si>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</si>
  <si>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</si>
  <si>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</si>
  <si>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</si>
  <si>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</si>
  <si>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</si>
  <si>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</si>
  <si>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</si>
  <si>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</si>
  <si>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</si>
  <si>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</si>
  <si>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</si>
  <si>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</si>
  <si>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</si>
  <si>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</si>
  <si>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</si>
  <si>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</si>
  <si>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</si>
  <si>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</si>
  <si>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</si>
  <si>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</si>
  <si>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</si>
  <si>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</si>
  <si>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</si>
  <si>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</si>
  <si>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</si>
  <si>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</si>
  <si>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</si>
  <si>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</si>
  <si>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</si>
  <si>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</si>
  <si>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</si>
  <si>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</si>
  <si>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</si>
  <si>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</si>
  <si>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</si>
  <si>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</si>
  <si>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</si>
  <si>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</si>
  <si>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</si>
  <si>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</si>
  <si>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</si>
  <si>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</si>
  <si>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</si>
  <si>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</si>
  <si>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</si>
  <si>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</si>
  <si>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</si>
  <si>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</si>
  <si>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</si>
  <si>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</si>
  <si>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</si>
  <si>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</si>
  <si>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</si>
  <si>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</si>
  <si>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</si>
  <si>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</si>
  <si>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</si>
  <si>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</si>
  <si>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</si>
  <si>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</si>
  <si>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</si>
  <si>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</si>
  <si>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</si>
  <si>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</si>
  <si>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</si>
  <si>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</si>
  <si>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</si>
  <si>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</si>
  <si>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</si>
  <si>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</si>
  <si>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</si>
  <si>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</si>
  <si>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</si>
  <si>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</si>
  <si>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</si>
  <si>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</si>
  <si>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</si>
  <si>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</si>
  <si>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</si>
  <si>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</si>
  <si>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</si>
  <si>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</si>
  <si>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</si>
  <si>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</si>
  <si>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</si>
  <si>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</si>
  <si>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</si>
  <si>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</si>
  <si>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</si>
  <si>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</si>
  <si>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</si>
  <si>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</si>
  <si>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</si>
  <si>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</si>
  <si>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</si>
  <si>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</si>
  <si>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</si>
  <si>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</si>
  <si>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</si>
  <si>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</si>
  <si>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</si>
  <si>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</si>
  <si>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</si>
  <si>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</si>
  <si>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</si>
  <si>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</si>
  <si>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</si>
  <si>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</si>
  <si>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</si>
  <si>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</si>
  <si>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</si>
  <si>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</si>
  <si>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</si>
  <si>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</si>
  <si>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</si>
  <si>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</si>
  <si>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</si>
  <si>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</si>
  <si>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</si>
  <si>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</si>
  <si>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</si>
  <si>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</si>
  <si>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</si>
  <si>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</si>
  <si>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</si>
  <si>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</si>
  <si>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</si>
  <si>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</si>
  <si>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</si>
  <si>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</si>
  <si>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</si>
  <si>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</si>
  <si>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</si>
  <si>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</si>
  <si>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</si>
  <si>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</si>
  <si>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</si>
  <si>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</si>
  <si>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</si>
  <si>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</si>
  <si>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</si>
  <si>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</si>
  <si>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</si>
  <si>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</si>
  <si>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</si>
  <si>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</si>
  <si>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</si>
  <si>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</si>
  <si>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</si>
  <si>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</si>
  <si>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</si>
  <si>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</si>
  <si>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</si>
  <si>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</si>
  <si>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</si>
  <si>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</si>
  <si>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</si>
  <si>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</si>
  <si>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</si>
  <si>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</si>
  <si>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</si>
  <si>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</si>
  <si>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</si>
  <si>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</si>
  <si>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</si>
  <si>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</si>
  <si>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</si>
  <si>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</si>
  <si>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</si>
  <si>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</si>
  <si>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</si>
  <si>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</si>
  <si>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</si>
  <si>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</si>
  <si>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</si>
  <si>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</si>
  <si>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</si>
  <si>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</si>
  <si>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</si>
  <si>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</si>
  <si>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</si>
  <si>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</si>
  <si>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</si>
  <si>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</si>
  <si>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</si>
  <si>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</si>
  <si>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</si>
  <si>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</si>
  <si>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</si>
  <si>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</si>
  <si>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</si>
  <si>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</si>
  <si>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</si>
  <si>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</si>
  <si>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</si>
  <si>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</si>
  <si>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</si>
  <si>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</si>
  <si>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</si>
  <si>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</si>
  <si>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</si>
  <si>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</si>
  <si>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</si>
  <si>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</si>
  <si>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</si>
  <si>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</si>
  <si>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</si>
  <si>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</si>
  <si>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</si>
  <si>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</si>
  <si>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</si>
  <si>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</si>
  <si>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</si>
  <si>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</si>
  <si>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</si>
  <si>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</si>
  <si>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</si>
  <si>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</si>
  <si>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</si>
  <si>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</si>
  <si>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</si>
  <si>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</si>
  <si>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</si>
  <si>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</si>
  <si>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</si>
  <si>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</si>
  <si>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</si>
  <si>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</si>
  <si>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</si>
  <si>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</si>
  <si>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</si>
  <si>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</si>
  <si>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</si>
  <si>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</si>
  <si>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</si>
  <si>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</si>
  <si>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</si>
  <si>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</si>
  <si>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</si>
  <si>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</si>
  <si>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</si>
  <si>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</si>
  <si>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</si>
  <si>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</si>
  <si>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</si>
  <si>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</si>
  <si>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</si>
  <si>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</si>
  <si>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</si>
  <si>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</si>
  <si>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</si>
  <si>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</si>
  <si>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</si>
  <si>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</si>
  <si>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</si>
  <si>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</si>
  <si>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</si>
  <si>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</si>
  <si>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</si>
  <si>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</si>
  <si>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</si>
  <si>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</si>
  <si>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</si>
  <si>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</si>
  <si>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</si>
  <si>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</si>
  <si>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</si>
  <si>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</si>
  <si>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</si>
  <si>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</si>
  <si>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</si>
  <si>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</si>
  <si>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</si>
  <si>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</si>
  <si>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</si>
  <si>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</si>
  <si>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</si>
  <si>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</si>
  <si>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</si>
  <si>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</si>
  <si>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</si>
  <si>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</si>
  <si>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</si>
  <si>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</si>
  <si>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</si>
  <si>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</si>
  <si>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</si>
  <si>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</si>
  <si>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</si>
  <si>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</si>
  <si>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</si>
  <si>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</si>
  <si>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</si>
  <si>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</si>
  <si>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</si>
  <si>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</si>
  <si>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</si>
  <si>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</si>
  <si>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</si>
  <si>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</si>
  <si>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</si>
  <si>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</si>
  <si>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</si>
  <si>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</si>
  <si>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</si>
  <si>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</si>
  <si>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</si>
  <si>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</si>
  <si>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</si>
  <si>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</si>
  <si>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</si>
  <si>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</si>
  <si>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</si>
  <si>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</si>
  <si>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</si>
  <si>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</si>
  <si>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</si>
  <si>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</si>
  <si>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</si>
  <si>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</si>
  <si>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</si>
  <si>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</si>
  <si>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</si>
  <si>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</si>
  <si>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</si>
  <si>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</si>
  <si>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</si>
  <si>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</si>
  <si>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</si>
  <si>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</si>
  <si>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</si>
  <si>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</si>
  <si>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</si>
  <si>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</si>
  <si>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</si>
  <si>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</si>
  <si>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</si>
  <si>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</si>
  <si>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</si>
  <si>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</si>
  <si>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</si>
  <si>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</si>
  <si>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</si>
  <si>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</si>
  <si>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</si>
  <si>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</si>
  <si>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</si>
  <si>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</si>
  <si>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</si>
  <si>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</si>
  <si>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</si>
  <si>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</si>
  <si>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</si>
  <si>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</si>
  <si>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</si>
  <si>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</si>
  <si>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</si>
  <si>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</si>
  <si>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</si>
  <si>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</si>
  <si>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</si>
  <si>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</si>
  <si>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</si>
  <si>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</si>
  <si>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</si>
  <si>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</si>
  <si>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</si>
  <si>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</si>
  <si>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</si>
  <si>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</si>
  <si>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</si>
  <si>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</si>
  <si>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</si>
  <si>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</si>
  <si>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</si>
  <si>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</si>
  <si>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</si>
  <si>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</si>
  <si>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</si>
  <si>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</si>
  <si>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</si>
  <si>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</si>
  <si>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</si>
  <si>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</si>
  <si>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</si>
  <si>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</si>
  <si>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</si>
  <si>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</si>
  <si>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</si>
  <si>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</si>
  <si>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</si>
  <si>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</si>
  <si>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</si>
  <si>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</si>
  <si>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</si>
  <si>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</si>
  <si>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</si>
  <si>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</si>
  <si>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</si>
  <si>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</si>
  <si>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</si>
  <si>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</si>
  <si>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</si>
  <si>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</si>
  <si>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</si>
  <si>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</si>
  <si>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</si>
  <si>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</si>
  <si>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</si>
  <si>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</si>
  <si>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</si>
  <si>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</si>
  <si>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</si>
  <si>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</si>
  <si>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</si>
  <si>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</si>
  <si>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</si>
  <si>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</si>
  <si>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</si>
  <si>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</si>
  <si>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</si>
  <si>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</si>
  <si>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</si>
  <si>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</si>
  <si>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</si>
  <si>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</si>
  <si>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</si>
  <si>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</si>
  <si>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</si>
  <si>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</si>
  <si>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</si>
  <si>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</si>
  <si>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</si>
  <si>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</si>
  <si>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</si>
  <si>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</si>
  <si>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</si>
  <si>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</si>
  <si>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</si>
  <si>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</si>
  <si>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</si>
  <si>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</si>
  <si>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</si>
  <si>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</si>
  <si>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</si>
  <si>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</si>
  <si>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</si>
  <si>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</si>
  <si>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</si>
  <si>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</si>
  <si>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</si>
  <si>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</si>
  <si>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</si>
  <si>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</si>
  <si>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</si>
  <si>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</si>
  <si>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</si>
  <si>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</si>
  <si>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</si>
  <si>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</si>
  <si>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</si>
  <si>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</si>
  <si>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</si>
  <si>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</si>
  <si>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</si>
  <si>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</si>
  <si>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</si>
  <si>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</si>
  <si>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</si>
  <si>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</si>
  <si>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</si>
  <si>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</si>
  <si>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</si>
  <si>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</si>
  <si>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</si>
  <si>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</si>
  <si>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</si>
  <si>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</si>
  <si>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</si>
  <si>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</si>
  <si>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</si>
  <si>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</si>
  <si>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</si>
  <si>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</si>
  <si>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</si>
  <si>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</si>
  <si>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</si>
  <si>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</si>
  <si>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</si>
  <si>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</si>
  <si>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</si>
  <si>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</si>
  <si>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</si>
  <si>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</si>
  <si>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</si>
  <si>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</si>
  <si>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</si>
  <si>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</si>
  <si>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</si>
  <si>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</si>
  <si>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</si>
  <si>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</si>
  <si>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</si>
  <si>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</si>
  <si>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</si>
  <si>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</si>
  <si>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</si>
  <si>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</si>
  <si>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</si>
  <si>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</si>
  <si>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</si>
  <si>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</si>
  <si>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</si>
  <si>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</si>
  <si>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</si>
  <si>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</si>
  <si>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</si>
  <si>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</si>
  <si>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</si>
  <si>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</si>
  <si>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</si>
  <si>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</si>
  <si>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</si>
  <si>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</si>
  <si>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</si>
  <si>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</si>
  <si>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</si>
  <si>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</si>
  <si>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</si>
  <si>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</si>
  <si>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</si>
  <si>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</si>
  <si>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</si>
  <si>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</si>
  <si>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</si>
  <si>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</si>
  <si>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</si>
  <si>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</si>
  <si>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</si>
  <si>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</si>
  <si>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</si>
  <si>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</si>
  <si>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</si>
  <si>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</si>
  <si>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</si>
  <si>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</si>
  <si>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</si>
  <si>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</si>
  <si>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</si>
  <si>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</si>
  <si>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</si>
  <si>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</si>
  <si>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</si>
  <si>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</si>
  <si>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</si>
  <si>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</si>
  <si>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</si>
  <si>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</si>
  <si>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</si>
  <si>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</si>
  <si>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</si>
  <si>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</si>
  <si>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</si>
  <si>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</si>
  <si>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</si>
  <si>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</si>
  <si>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</si>
  <si>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</si>
  <si>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</si>
  <si>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</si>
  <si>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</si>
  <si>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</si>
  <si>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</si>
  <si>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</si>
  <si>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</si>
  <si>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</si>
  <si>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</si>
  <si>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</si>
  <si>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</si>
  <si>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</si>
  <si>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</si>
  <si>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</si>
  <si>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</si>
  <si>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</si>
  <si>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</si>
  <si>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</si>
  <si>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</si>
  <si>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</si>
  <si>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</si>
  <si>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</si>
  <si>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</si>
  <si>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</si>
  <si>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</si>
  <si>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</si>
  <si>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</si>
  <si>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</si>
  <si>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</si>
  <si>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</si>
  <si>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</si>
  <si>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</si>
  <si>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</si>
  <si>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</si>
  <si>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</si>
  <si>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</si>
  <si>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</si>
  <si>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</si>
  <si>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</si>
  <si>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</si>
  <si>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</si>
  <si>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</si>
  <si>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</si>
  <si>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</si>
  <si>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</si>
  <si>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</si>
  <si>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</si>
  <si>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</si>
  <si>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</si>
  <si>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</si>
  <si>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</si>
  <si>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</si>
  <si>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</si>
  <si>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</si>
  <si>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</si>
  <si>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</si>
  <si>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</si>
  <si>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</si>
  <si>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</si>
  <si>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</si>
  <si>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</si>
  <si>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</si>
  <si>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</si>
  <si>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</si>
  <si>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</si>
  <si>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</si>
  <si>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</si>
  <si>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</si>
  <si>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</si>
  <si>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</si>
  <si>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</si>
  <si>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</si>
  <si>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</si>
  <si>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</si>
  <si>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</si>
  <si>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</si>
  <si>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</si>
  <si>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</si>
  <si>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</si>
  <si>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</si>
  <si>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</si>
  <si>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</si>
  <si>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Obveze
- za </t>
    </r>
    <r>
      <rPr>
        <b/>
        <sz val="8"/>
        <rFont val="Arial"/>
        <family val="2"/>
        <charset val="238"/>
      </rPr>
      <t>polugodište</t>
    </r>
    <r>
      <rPr>
        <sz val="8"/>
        <rFont val="Arial"/>
        <family val="2"/>
        <charset val="238"/>
      </rPr>
      <t xml:space="preserve"> predaje obrasce PR-RAS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</si>
  <si>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</si>
  <si>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family val="2"/>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</si>
  <si>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family val="2"/>
        <charset val="238"/>
      </rPr>
      <t xml:space="preserve">- </t>
    </r>
    <r>
      <rPr>
        <b/>
        <sz val="8"/>
        <rFont val="Arial"/>
        <family val="2"/>
        <charset val="238"/>
      </rPr>
      <t>mjesečni</t>
    </r>
    <r>
      <rPr>
        <sz val="8"/>
        <rFont val="Arial"/>
        <family val="2"/>
        <charset val="238"/>
      </rPr>
      <t xml:space="preserve"> obrazac Obveze predaju samo HZZO-a, HZMO, HZZ-a, ostali ne
- za </t>
    </r>
    <r>
      <rPr>
        <b/>
        <sz val="8"/>
        <rFont val="Arial"/>
        <family val="2"/>
        <charset val="238"/>
      </rPr>
      <t>kvartale</t>
    </r>
    <r>
      <rPr>
        <sz val="8"/>
        <rFont val="Arial"/>
        <family val="2"/>
        <charset val="238"/>
      </rPr>
      <t xml:space="preserve"> (prvi i treći kvartal) predaje obrasce PR-RAS i Obveze
- za </t>
    </r>
    <r>
      <rPr>
        <b/>
        <sz val="8"/>
        <rFont val="Arial"/>
        <family val="2"/>
        <charset val="238"/>
      </rPr>
      <t>polugodište</t>
    </r>
    <r>
      <rPr>
        <sz val="8"/>
        <rFont val="Arial"/>
        <family val="2"/>
        <charset val="238"/>
      </rPr>
      <t xml:space="preserve"> predaje obrasce PR-RAS i Obveze
- na godišnjoj razini predaje obrasce: PR-RAS, BIL,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</si>
  <si>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</si>
  <si>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</si>
  <si>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</si>
  <si>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</si>
  <si>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</si>
  <si>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</si>
  <si>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</si>
  <si>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</si>
  <si>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</si>
  <si>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</si>
  <si>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</si>
  <si>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</si>
  <si>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</si>
  <si>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</si>
  <si>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</si>
  <si>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</si>
  <si>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</si>
  <si>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</si>
  <si>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</si>
  <si>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</si>
  <si>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</si>
  <si>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</si>
  <si>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</si>
  <si>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</si>
  <si>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</si>
  <si>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</si>
  <si>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</si>
  <si>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</si>
  <si>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</si>
  <si>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</si>
  <si>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</si>
  <si>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</si>
  <si>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</si>
  <si>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</si>
  <si>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</si>
  <si>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</si>
  <si>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</si>
  <si>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</si>
  <si>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</si>
  <si>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</si>
  <si>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</si>
  <si>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</si>
  <si>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</si>
  <si>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</si>
  <si>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</si>
  <si>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</si>
  <si>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</si>
  <si>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</si>
  <si>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</si>
  <si>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</si>
  <si>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</si>
  <si>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</si>
  <si>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</si>
  <si>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</si>
  <si>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</si>
  <si>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</si>
  <si>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</si>
  <si>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</si>
  <si>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</si>
  <si>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</si>
  <si>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</si>
  <si>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</si>
  <si>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</si>
  <si>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</si>
  <si>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</si>
  <si>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</si>
  <si>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</si>
  <si>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</si>
  <si>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</si>
  <si>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</si>
  <si>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</si>
  <si>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</si>
  <si>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</si>
  <si>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</si>
  <si>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</si>
  <si>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</si>
  <si>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</si>
  <si>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</si>
  <si>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</si>
  <si>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</si>
  <si>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</si>
  <si>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</si>
  <si>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</si>
  <si>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</si>
  <si>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</si>
  <si>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</si>
  <si>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</si>
  <si>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</si>
  <si>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</si>
  <si>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</si>
  <si>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</si>
  <si>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</si>
  <si>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</si>
  <si>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</si>
  <si>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</si>
  <si>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</si>
  <si>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</si>
  <si>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</si>
  <si>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</si>
  <si>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</si>
  <si>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</si>
  <si>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</si>
  <si>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</si>
  <si>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</si>
  <si>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</si>
  <si>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</si>
  <si>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</si>
  <si>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</si>
  <si>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</si>
  <si>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</si>
  <si>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</si>
  <si>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</si>
  <si>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</si>
  <si>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</si>
  <si>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</si>
  <si>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</si>
  <si>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</si>
  <si>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</si>
  <si>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</si>
  <si>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</si>
  <si>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</si>
  <si>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</si>
  <si>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</si>
  <si>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</si>
  <si>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</si>
  <si>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</si>
  <si>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</si>
  <si>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</si>
  <si>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</si>
  <si>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</si>
  <si>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</si>
  <si>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</si>
  <si>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</si>
  <si>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</si>
  <si>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</si>
  <si>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</si>
  <si>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</si>
  <si>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</si>
  <si>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</si>
  <si>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</si>
  <si>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</si>
  <si>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</si>
  <si>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</si>
  <si>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</si>
  <si>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</si>
  <si>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</si>
  <si>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</si>
  <si>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</si>
  <si>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</si>
  <si>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</si>
  <si>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</si>
  <si>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</si>
  <si>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</si>
  <si>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</si>
  <si>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</si>
  <si>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</si>
  <si>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</si>
  <si>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</si>
  <si>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</si>
  <si>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</si>
  <si>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</si>
  <si>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</si>
  <si>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</si>
  <si>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</si>
  <si>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</si>
  <si>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</si>
  <si>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</si>
  <si>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</si>
  <si>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</si>
  <si>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</si>
  <si>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</si>
  <si>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</si>
  <si>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</si>
  <si>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</si>
  <si>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</si>
  <si>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</si>
  <si>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</si>
  <si>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</si>
  <si>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</si>
  <si>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</si>
  <si>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</si>
  <si>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</si>
  <si>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</si>
  <si>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</si>
  <si>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</si>
  <si>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</si>
  <si>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</si>
  <si>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</si>
  <si>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</si>
  <si>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</si>
  <si>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</si>
  <si>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</si>
  <si>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</si>
  <si>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</si>
  <si>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</si>
  <si>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</si>
  <si>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</si>
  <si>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</si>
  <si>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</si>
  <si>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</si>
  <si>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</si>
  <si>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</si>
  <si>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</si>
  <si>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</si>
  <si>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</si>
  <si>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</si>
  <si>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</si>
  <si>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</si>
  <si>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</si>
  <si>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</si>
  <si>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</si>
  <si>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</si>
  <si>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</si>
  <si>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</si>
  <si>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</si>
  <si>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</si>
  <si>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</si>
  <si>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</si>
  <si>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</si>
  <si>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</si>
  <si>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</si>
  <si>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</si>
  <si>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</si>
  <si>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</si>
  <si>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</si>
  <si>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</si>
  <si>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</si>
  <si>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</si>
  <si>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</si>
  <si>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</si>
  <si>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</si>
  <si>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</si>
  <si>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</si>
  <si>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</si>
  <si>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</si>
  <si>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</si>
  <si>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</si>
  <si>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</si>
  <si>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</si>
  <si>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</si>
  <si>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</si>
  <si>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</si>
  <si>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</si>
  <si>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</si>
  <si>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</si>
  <si>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</si>
  <si>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</si>
  <si>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</si>
  <si>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</si>
  <si>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</si>
  <si>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</si>
  <si>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</si>
  <si>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</si>
  <si>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</si>
  <si>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</si>
  <si>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</si>
  <si>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</si>
  <si>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</si>
  <si>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</si>
  <si>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</si>
  <si>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</si>
  <si>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</si>
  <si>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</si>
  <si>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</si>
  <si>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</si>
  <si>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</si>
  <si>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</si>
  <si>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</si>
  <si>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</si>
  <si>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</si>
  <si>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</si>
  <si>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</si>
  <si>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</si>
  <si>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</si>
  <si>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</si>
  <si>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</si>
  <si>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</si>
  <si>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</si>
  <si>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</si>
  <si>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</si>
  <si>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</si>
  <si>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</si>
  <si>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</si>
  <si>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</si>
  <si>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</si>
  <si>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</si>
  <si>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</si>
  <si>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</si>
  <si>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</si>
  <si>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</si>
  <si>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</si>
  <si>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</si>
  <si>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</si>
  <si>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</si>
  <si>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</si>
  <si>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</si>
  <si>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</si>
  <si>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</si>
  <si>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</si>
  <si>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</si>
  <si>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</si>
  <si>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</si>
  <si>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</si>
  <si>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</si>
  <si>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</si>
  <si>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</si>
  <si>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</si>
  <si>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</si>
  <si>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</si>
  <si>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</si>
  <si>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</si>
  <si>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</si>
  <si>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</si>
  <si>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</si>
  <si>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</si>
  <si>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</si>
  <si>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</si>
  <si>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</si>
  <si>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</si>
  <si>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</si>
  <si>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</si>
  <si>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</si>
  <si>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</si>
  <si>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</si>
  <si>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</si>
  <si>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</si>
  <si>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</si>
  <si>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</si>
  <si>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</si>
  <si>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</si>
  <si>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</si>
  <si>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</si>
  <si>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</si>
  <si>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</si>
  <si>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</si>
  <si>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</si>
  <si>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</si>
  <si>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</si>
  <si>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</si>
  <si>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</si>
  <si>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</si>
  <si>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</si>
  <si>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</si>
  <si>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</si>
  <si>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</si>
  <si>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</si>
  <si>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</si>
  <si>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</si>
  <si>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</si>
  <si>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</si>
  <si>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</si>
  <si>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</si>
  <si>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</si>
  <si>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</si>
  <si>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</si>
  <si>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</si>
  <si>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</si>
  <si>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</si>
  <si>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</si>
  <si>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</si>
  <si>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</si>
  <si>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</si>
  <si>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</si>
  <si>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</si>
  <si>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</si>
  <si>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</si>
  <si>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</si>
  <si>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</si>
  <si>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</si>
  <si>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</si>
  <si>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</si>
  <si>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</si>
  <si>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</si>
  <si>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</si>
  <si>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</si>
  <si>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</si>
  <si>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</si>
  <si>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</si>
  <si>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</si>
  <si>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</si>
  <si>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</si>
  <si>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</si>
  <si>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</si>
  <si>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</si>
  <si>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</si>
  <si>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</si>
  <si>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</si>
  <si>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</si>
  <si>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</si>
  <si>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</si>
  <si>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</si>
  <si>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</si>
  <si>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</si>
  <si>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</si>
  <si>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</si>
  <si>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</si>
  <si>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</si>
  <si>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</si>
  <si>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</si>
  <si>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</si>
  <si>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</si>
  <si>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</si>
  <si>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</si>
  <si>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</si>
  <si>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</si>
  <si>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</si>
  <si>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</si>
  <si>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</si>
  <si>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</si>
  <si>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</si>
  <si>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</si>
  <si>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</si>
  <si>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</si>
  <si>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</si>
  <si>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</si>
  <si>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</si>
  <si>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</si>
  <si>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</si>
  <si>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</si>
  <si>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</si>
  <si>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</si>
  <si>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</si>
  <si>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</si>
  <si>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</si>
  <si>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</si>
  <si>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</si>
  <si>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</si>
  <si>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</si>
  <si>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</si>
  <si>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</si>
  <si>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</si>
  <si>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</si>
  <si>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</si>
  <si>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</si>
  <si>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</si>
  <si>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</si>
  <si>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</si>
  <si>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</si>
  <si>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</si>
  <si>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</si>
  <si>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</si>
  <si>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</si>
  <si>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</si>
  <si>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</si>
  <si>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</si>
  <si>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</si>
  <si>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</si>
  <si>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</si>
  <si>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</si>
  <si>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</si>
  <si>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</si>
  <si>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</si>
  <si>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</si>
  <si>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</si>
  <si>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</si>
  <si>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</si>
  <si>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</si>
  <si>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</si>
  <si>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</si>
  <si>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</si>
  <si>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</si>
  <si>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</si>
  <si>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</si>
  <si>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</si>
  <si>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</si>
  <si>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</si>
  <si>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</si>
  <si>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</si>
  <si>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</si>
  <si>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</si>
  <si>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</si>
  <si>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</si>
  <si>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</si>
  <si>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</si>
  <si>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</si>
  <si>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</si>
  <si>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</si>
  <si>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</si>
  <si>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</si>
  <si>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</si>
  <si>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</si>
  <si>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</si>
  <si>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</si>
  <si>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</si>
  <si>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</si>
  <si>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</si>
  <si>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</si>
  <si>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</si>
  <si>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</si>
  <si>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</si>
  <si>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</si>
  <si>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</si>
  <si>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</si>
  <si>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</si>
  <si>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</si>
  <si>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</si>
  <si>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</si>
  <si>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</si>
  <si>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</si>
  <si>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</si>
  <si>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</si>
  <si>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</si>
  <si>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</si>
  <si>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</si>
  <si>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</si>
  <si>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</si>
  <si>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</si>
  <si>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</si>
  <si>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</si>
  <si>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</si>
  <si>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</si>
  <si>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</si>
  <si>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</si>
  <si>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</si>
  <si>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</si>
  <si>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</si>
  <si>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</si>
  <si>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</si>
  <si>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</si>
  <si>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</si>
  <si>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</si>
  <si>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</si>
  <si>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</si>
  <si>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</si>
  <si>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</si>
  <si>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</si>
  <si>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</si>
  <si>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</si>
  <si>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</si>
  <si>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</si>
  <si>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</si>
  <si>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</si>
  <si>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</si>
  <si>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</si>
  <si>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</si>
  <si>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</si>
  <si>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</si>
  <si>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</si>
  <si>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</si>
  <si>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</si>
  <si>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</si>
  <si>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</si>
  <si>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</si>
  <si>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</si>
  <si>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</si>
  <si>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</si>
  <si>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</si>
  <si>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</si>
  <si>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</si>
  <si>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</si>
  <si>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</si>
  <si>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</si>
  <si>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</si>
  <si>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</si>
  <si>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</si>
  <si>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</si>
  <si>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</si>
  <si>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</si>
  <si>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</si>
  <si>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</si>
  <si>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</si>
  <si>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</si>
  <si>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</si>
  <si>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</si>
  <si>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</si>
  <si>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</si>
  <si>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</si>
  <si>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</si>
  <si>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</si>
  <si>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</si>
  <si>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</si>
  <si>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</si>
  <si>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</si>
  <si>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</si>
  <si>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</si>
  <si>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</si>
  <si>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</si>
  <si>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</si>
  <si>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</si>
  <si>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</si>
  <si>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</si>
  <si>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</si>
  <si>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</si>
  <si>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</si>
  <si>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</si>
  <si>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</si>
  <si>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</si>
  <si>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</si>
  <si>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</si>
  <si>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</si>
  <si>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</si>
  <si>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</si>
  <si>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</si>
  <si>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</si>
  <si>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</si>
  <si>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</si>
  <si>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</si>
  <si>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</si>
  <si>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</si>
  <si>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</si>
  <si>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</si>
  <si>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</si>
  <si>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</si>
  <si>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</si>
  <si>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</si>
  <si>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</si>
  <si>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</si>
  <si>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</si>
  <si>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</si>
  <si>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</si>
  <si>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</si>
  <si>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</si>
  <si>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</si>
  <si>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</si>
  <si>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</si>
  <si>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</si>
  <si>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</si>
  <si>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</si>
  <si>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</si>
  <si>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</si>
  <si>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</si>
  <si>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</si>
  <si>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</si>
  <si>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</si>
  <si>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</si>
  <si>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</si>
  <si>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</si>
  <si>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</si>
  <si>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</si>
  <si>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</si>
  <si>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</si>
  <si>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</si>
  <si>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</si>
  <si>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</si>
  <si>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</si>
  <si>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</si>
  <si>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</si>
  <si>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</si>
  <si>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</si>
  <si>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</si>
  <si>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</si>
  <si>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</si>
  <si>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</si>
  <si>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</si>
  <si>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</si>
  <si>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</si>
  <si>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</si>
  <si>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</si>
  <si>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</si>
  <si>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</si>
  <si>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</si>
  <si>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</si>
  <si>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</si>
  <si>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</si>
  <si>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</si>
  <si>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</si>
  <si>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</si>
  <si>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</si>
  <si>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</si>
  <si>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</si>
  <si>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</si>
  <si>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</si>
  <si>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</si>
  <si>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</si>
  <si>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</si>
  <si>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</si>
  <si>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</si>
  <si>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</si>
  <si>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</si>
  <si>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</si>
  <si>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</si>
  <si>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</si>
  <si>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</si>
  <si>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</si>
  <si>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</si>
  <si>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</si>
  <si>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</si>
  <si>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</si>
  <si>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</si>
  <si>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</si>
  <si>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</si>
  <si>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</si>
  <si>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</si>
  <si>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</si>
  <si>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</si>
  <si>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</si>
  <si>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</si>
  <si>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</si>
  <si>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</si>
  <si>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</si>
  <si>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</si>
  <si>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</si>
  <si>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</si>
  <si>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</si>
  <si>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</si>
  <si>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</si>
  <si>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</si>
  <si>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</si>
  <si>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</si>
  <si>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</si>
  <si>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</si>
  <si>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</si>
  <si>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</si>
  <si>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</si>
  <si>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</si>
  <si>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</si>
  <si>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</si>
  <si>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</si>
  <si>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</si>
  <si>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</si>
  <si>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</si>
  <si>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</si>
  <si>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</si>
  <si>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</si>
  <si>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</si>
  <si>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</si>
  <si>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</si>
  <si>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</si>
  <si>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</si>
  <si>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</si>
  <si>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</si>
  <si>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</si>
  <si>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</si>
  <si>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</si>
  <si>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</si>
  <si>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</si>
  <si>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</si>
  <si>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</si>
  <si>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</si>
  <si>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</si>
  <si>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</si>
  <si>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</si>
  <si>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</si>
  <si>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</si>
  <si>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</si>
  <si>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</si>
  <si>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</si>
  <si>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</si>
  <si>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</si>
  <si>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</si>
  <si>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</si>
  <si>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</si>
  <si>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</si>
  <si>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</si>
  <si>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</si>
  <si>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</si>
  <si>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</si>
  <si>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</si>
  <si>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</si>
  <si>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</si>
  <si>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</si>
  <si>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</si>
  <si>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</si>
  <si>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</si>
  <si>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</si>
  <si>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</si>
  <si>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</si>
  <si>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</si>
  <si>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</si>
  <si>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</si>
  <si>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</si>
  <si>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</si>
  <si>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</si>
  <si>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</si>
  <si>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</si>
  <si>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</si>
  <si>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</si>
  <si>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</si>
  <si>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</si>
  <si>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</si>
  <si>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</si>
  <si>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</si>
  <si>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</si>
  <si>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</si>
  <si>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</si>
  <si>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</si>
  <si>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</si>
  <si>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</si>
  <si>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</si>
  <si>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</si>
  <si>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</si>
  <si>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</si>
  <si>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</si>
  <si>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</si>
  <si>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</si>
  <si>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</si>
  <si>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</si>
  <si>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</si>
  <si>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</si>
  <si>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</si>
  <si>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</si>
  <si>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</si>
  <si>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</si>
  <si>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</si>
  <si>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</si>
  <si>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</si>
  <si>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</si>
  <si>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</si>
  <si>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</si>
  <si>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</si>
  <si>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</si>
  <si>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</si>
  <si>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</si>
  <si>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</si>
  <si>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</si>
  <si>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</si>
  <si>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</si>
  <si>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</si>
  <si>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</si>
  <si>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</si>
  <si>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</si>
  <si>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</si>
  <si>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</si>
  <si>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</si>
  <si>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</si>
  <si>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</si>
  <si>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</si>
  <si>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</si>
  <si>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</si>
  <si>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</si>
  <si>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</si>
  <si>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</si>
  <si>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</si>
  <si>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</si>
  <si>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</si>
  <si>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</si>
  <si>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</si>
  <si>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</si>
  <si>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</si>
  <si>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</si>
  <si>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</si>
  <si>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</si>
  <si>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</si>
  <si>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</si>
  <si>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</si>
  <si>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</si>
  <si>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</si>
  <si>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</si>
  <si>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</si>
  <si>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</si>
  <si>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</si>
  <si>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</si>
  <si>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</si>
  <si>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</si>
  <si>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</si>
  <si>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</si>
  <si>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</si>
  <si>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</si>
  <si>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</si>
  <si>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</si>
  <si>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</si>
  <si>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</si>
  <si>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</si>
  <si>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</si>
  <si>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</si>
  <si>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</si>
  <si>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</si>
  <si>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</si>
  <si>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</si>
  <si>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</si>
  <si>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</si>
  <si>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</si>
  <si>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</si>
  <si>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</si>
  <si>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</si>
  <si>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</si>
  <si>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</si>
  <si>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</si>
  <si>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</si>
  <si>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</si>
  <si>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</si>
  <si>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</si>
  <si>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</si>
  <si>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</si>
  <si>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</si>
  <si>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</si>
  <si>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</si>
  <si>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</si>
  <si>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</si>
  <si>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</si>
  <si>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</si>
  <si>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</si>
  <si>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</si>
  <si>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</si>
  <si>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</si>
  <si>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</si>
  <si>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</si>
  <si>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</si>
  <si>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</si>
  <si>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</si>
  <si>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</si>
  <si>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</si>
  <si>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</si>
  <si>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</si>
  <si>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</si>
  <si>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</si>
  <si>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</si>
  <si>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</si>
  <si>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</si>
  <si>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</si>
  <si>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</si>
  <si>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</si>
  <si>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</si>
  <si>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</si>
  <si>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</si>
  <si>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</si>
  <si>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</si>
  <si>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</si>
  <si>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</si>
  <si>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</si>
  <si>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</si>
  <si>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</si>
  <si>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</si>
  <si>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</si>
  <si>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</si>
  <si>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</si>
  <si>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</si>
  <si>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</si>
  <si>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</si>
  <si>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</si>
  <si>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</si>
  <si>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</si>
  <si>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</si>
  <si>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</si>
  <si>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</si>
  <si>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</si>
  <si>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</si>
  <si>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</si>
  <si>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</si>
  <si>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</si>
  <si>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</si>
  <si>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</si>
  <si>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</si>
  <si>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</si>
  <si>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</si>
  <si>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</si>
  <si>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</si>
  <si>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</si>
  <si>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</si>
  <si>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</si>
  <si>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</si>
  <si>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</si>
  <si>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</si>
  <si>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</si>
  <si>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</si>
  <si>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</si>
  <si>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</si>
  <si>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</si>
  <si>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</si>
  <si>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</si>
  <si>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</si>
  <si>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</si>
  <si>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</si>
  <si>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</si>
  <si>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</si>
  <si>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</si>
  <si>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</si>
  <si>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</si>
  <si>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</si>
  <si>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</si>
  <si>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</si>
  <si>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</si>
  <si>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</si>
  <si>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</si>
  <si>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</si>
  <si>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</si>
  <si>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</si>
  <si>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</si>
  <si>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</si>
  <si>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</si>
  <si>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</si>
  <si>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</si>
  <si>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</si>
  <si>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</si>
  <si>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</si>
  <si>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</si>
  <si>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</si>
  <si>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</si>
  <si>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</si>
  <si>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</si>
  <si>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</si>
  <si>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</si>
  <si>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</si>
  <si>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</si>
  <si>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</si>
  <si>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</si>
  <si>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</si>
  <si>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</si>
  <si>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</si>
  <si>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</si>
  <si>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</si>
  <si>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</si>
  <si>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</si>
  <si>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</si>
  <si>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</si>
  <si>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</si>
  <si>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</si>
  <si>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</si>
  <si>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</si>
  <si>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</si>
  <si>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</si>
  <si>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</si>
  <si>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</si>
  <si>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</si>
  <si>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</si>
  <si>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</si>
  <si>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</si>
  <si>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</si>
  <si>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</si>
  <si>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</si>
  <si>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</si>
  <si>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</si>
  <si>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</si>
  <si>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</si>
  <si>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</si>
  <si>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</si>
  <si>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</si>
  <si>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</si>
  <si>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</si>
  <si>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</si>
  <si>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</si>
  <si>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</si>
  <si>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</si>
  <si>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</si>
  <si>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</si>
  <si>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</si>
  <si>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</si>
  <si>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</si>
  <si>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</si>
  <si>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</si>
  <si>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</si>
  <si>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</si>
  <si>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</si>
  <si>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</si>
  <si>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</si>
  <si>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</si>
  <si>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</si>
  <si>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</si>
  <si>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</si>
  <si>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</si>
  <si>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</si>
  <si>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</si>
  <si>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</si>
  <si>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</si>
  <si>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</si>
  <si>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</si>
  <si>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</si>
  <si>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</si>
  <si>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</si>
  <si>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</si>
  <si>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</si>
  <si>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</si>
  <si>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</si>
  <si>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</si>
  <si>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</si>
  <si>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</si>
  <si>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</si>
  <si>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</si>
  <si>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</si>
  <si>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</si>
  <si>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</si>
  <si>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</si>
  <si>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</si>
  <si>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</si>
  <si>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</si>
  <si>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</si>
  <si>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</si>
  <si>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</si>
  <si>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</si>
  <si>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</si>
  <si>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</si>
  <si>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</si>
  <si>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</si>
  <si>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</si>
  <si>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</si>
  <si>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</si>
  <si>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</si>
  <si>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</si>
  <si>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</si>
  <si>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</si>
  <si>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</si>
  <si>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</si>
  <si>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</si>
  <si>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</si>
  <si>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</si>
  <si>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</si>
  <si>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</si>
  <si>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</si>
  <si>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</si>
  <si>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</si>
  <si>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</si>
  <si>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</si>
  <si>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</si>
  <si>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</si>
  <si>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</si>
  <si>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</si>
  <si>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</si>
  <si>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</si>
  <si>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</si>
  <si>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</si>
  <si>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</si>
  <si>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</si>
  <si>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</si>
  <si>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</si>
  <si>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</si>
  <si>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</si>
  <si>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</si>
  <si>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</si>
  <si>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</si>
  <si>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</si>
  <si>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</si>
  <si>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</si>
  <si>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</si>
  <si>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</si>
  <si>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</si>
  <si>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</si>
  <si>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</si>
  <si>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</si>
  <si>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</si>
  <si>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</si>
  <si>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</si>
  <si>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</si>
  <si>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</si>
  <si>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</si>
  <si>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</si>
  <si>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</si>
  <si>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</si>
  <si>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</si>
  <si>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</si>
  <si>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</si>
  <si>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</si>
  <si>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</si>
  <si>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</si>
  <si>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</si>
  <si>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</si>
  <si>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</si>
  <si>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</si>
  <si>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</si>
  <si>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</si>
  <si>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</si>
  <si>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</si>
  <si>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</si>
  <si>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</si>
  <si>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</si>
  <si>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</si>
  <si>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</si>
  <si>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</si>
  <si>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</si>
  <si>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</si>
  <si>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</si>
  <si>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</si>
  <si>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</si>
  <si>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</si>
  <si>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</si>
  <si>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</si>
  <si>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</si>
  <si>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</si>
  <si>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</si>
  <si>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</si>
  <si>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</si>
  <si>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</si>
  <si>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</si>
  <si>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</si>
  <si>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</si>
  <si>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</si>
  <si>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</si>
  <si>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</si>
  <si>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</si>
  <si>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</si>
  <si>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</si>
  <si>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</si>
  <si>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</si>
  <si>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</si>
  <si>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</si>
  <si>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</si>
  <si>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</si>
  <si>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</si>
  <si>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</si>
  <si>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</si>
  <si>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</si>
  <si>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</si>
  <si>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</si>
  <si>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</si>
  <si>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</si>
  <si>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</si>
  <si>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</si>
  <si>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</si>
  <si>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</si>
  <si>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</si>
  <si>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</si>
  <si>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</si>
  <si>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</si>
  <si>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</si>
  <si>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</si>
  <si>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</si>
  <si>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</si>
  <si>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</si>
  <si>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</si>
  <si>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</si>
  <si>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</si>
  <si>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</si>
  <si>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</si>
  <si>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</si>
  <si>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</si>
  <si>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</si>
  <si>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</si>
  <si>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</si>
  <si>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</si>
  <si>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</si>
  <si>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</si>
  <si>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</si>
  <si>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</si>
  <si>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</si>
  <si>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</si>
  <si>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</si>
  <si>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</si>
  <si>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</si>
  <si>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</si>
  <si>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</si>
  <si>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</si>
  <si>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</si>
  <si>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</si>
  <si>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</si>
  <si>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</si>
  <si>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</si>
  <si>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</si>
  <si>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</si>
  <si>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</si>
  <si>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</si>
  <si>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</si>
  <si>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</si>
  <si>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</si>
  <si>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</si>
  <si>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</si>
  <si>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</si>
  <si>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</si>
  <si>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</si>
  <si>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</si>
  <si>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</si>
  <si>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</si>
  <si>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</si>
  <si>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</si>
  <si>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</si>
  <si>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</si>
  <si>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</si>
  <si>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</si>
  <si>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</si>
  <si>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</si>
  <si>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</si>
  <si>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</si>
  <si>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</si>
  <si>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</si>
  <si>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</si>
  <si>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</si>
  <si>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</si>
  <si>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</si>
  <si>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</si>
  <si>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</si>
  <si>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</si>
  <si>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</si>
  <si>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</si>
  <si>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</si>
  <si>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</si>
  <si>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</si>
  <si>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</si>
  <si>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</si>
  <si>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</si>
  <si>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</si>
  <si>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</si>
  <si>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</si>
  <si>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</si>
  <si>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</si>
  <si>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</si>
  <si>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</si>
  <si>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</si>
  <si>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</si>
  <si>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</si>
  <si>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</si>
  <si>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</si>
  <si>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</si>
  <si>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</si>
  <si>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</si>
  <si>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</si>
  <si>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</si>
  <si>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</si>
  <si>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</si>
  <si>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</si>
  <si>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</si>
  <si>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</si>
  <si>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</si>
  <si>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</si>
  <si>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</si>
  <si>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</si>
  <si>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</si>
  <si>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</si>
  <si>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</si>
  <si>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</si>
  <si>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</si>
  <si>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</si>
  <si>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</si>
  <si>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</si>
  <si>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</si>
  <si>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</si>
  <si>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</si>
  <si>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</si>
  <si>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</si>
  <si>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</si>
  <si>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</si>
  <si>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</si>
  <si>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</si>
  <si>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</si>
  <si>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</si>
  <si>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</si>
  <si>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</si>
  <si>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</si>
  <si>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</si>
  <si>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</si>
  <si>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</si>
  <si>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</si>
  <si>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</si>
  <si>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</si>
  <si>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</si>
  <si>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</si>
  <si>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</si>
  <si>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</si>
  <si>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</si>
  <si>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</si>
  <si>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</si>
  <si>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</si>
  <si>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</si>
  <si>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</si>
  <si>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</si>
  <si>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</si>
  <si>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</si>
  <si>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</si>
  <si>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</si>
  <si>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</si>
  <si>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</si>
  <si>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</si>
  <si>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</si>
  <si>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</si>
  <si>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</si>
  <si>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</si>
  <si>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</si>
  <si>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</si>
  <si>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</si>
  <si>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</si>
  <si>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</si>
  <si>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</si>
  <si>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</si>
  <si>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</si>
  <si>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</si>
  <si>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</si>
  <si>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</si>
  <si>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</si>
  <si>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</si>
  <si>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</si>
  <si>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</si>
  <si>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</si>
  <si>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</si>
  <si>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</si>
  <si>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</si>
  <si>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</si>
  <si>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</si>
  <si>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</si>
  <si>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</si>
  <si>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</si>
  <si>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</si>
  <si>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</si>
  <si>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</si>
  <si>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</si>
  <si>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</si>
  <si>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</si>
  <si>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</si>
  <si>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</si>
  <si>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</si>
  <si>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</si>
  <si>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family val="2"/>
        <charset val="238"/>
      </rPr>
      <t xml:space="preserve">predaje </t>
    </r>
    <r>
      <rPr>
        <b/>
        <sz val="8"/>
        <rFont val="Arial"/>
        <family val="2"/>
        <charset val="238"/>
      </rPr>
      <t>mjesečni</t>
    </r>
    <r>
      <rPr>
        <sz val="8"/>
        <rFont val="Arial"/>
        <family val="2"/>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family val="2"/>
        <charset val="238"/>
      </rPr>
      <t xml:space="preserve">kvartale </t>
    </r>
    <r>
      <rPr>
        <sz val="8"/>
        <rFont val="Arial"/>
        <family val="2"/>
        <charset val="238"/>
      </rPr>
      <t xml:space="preserve">(prvi i treći kvartal) predaje PR-RAS obrazac
- za </t>
    </r>
    <r>
      <rPr>
        <b/>
        <sz val="8"/>
        <rFont val="Arial"/>
        <family val="2"/>
        <charset val="238"/>
      </rPr>
      <t>polugodište</t>
    </r>
    <r>
      <rPr>
        <sz val="8"/>
        <rFont val="Arial"/>
        <family val="2"/>
        <charset val="238"/>
      </rPr>
      <t xml:space="preserve"> predaju PR-RAS obrazac
- za </t>
    </r>
    <r>
      <rPr>
        <b/>
        <sz val="8"/>
        <rFont val="Arial"/>
        <family val="2"/>
        <charset val="238"/>
      </rPr>
      <t>kraj godine</t>
    </r>
    <r>
      <rPr>
        <sz val="8"/>
        <rFont val="Arial"/>
        <family val="2"/>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</si>
  <si>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</si>
  <si>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</si>
  <si>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</si>
  <si>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</si>
  <si>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</si>
  <si>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</si>
  <si>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</si>
  <si>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</si>
  <si>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</si>
  <si>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</si>
  <si>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</si>
  <si>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</si>
  <si>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family val="2"/>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family val="2"/>
        <charset val="238"/>
      </rPr>
      <t>kvartale</t>
    </r>
    <r>
      <rPr>
        <sz val="8"/>
        <rFont val="Arial"/>
        <family val="2"/>
        <charset val="238"/>
      </rPr>
      <t xml:space="preserve"> ne predaje ništa osim mjesečnog izvještaja Obveze,
- za </t>
    </r>
    <r>
      <rPr>
        <b/>
        <sz val="8"/>
        <rFont val="Arial"/>
        <family val="2"/>
        <charset val="238"/>
      </rPr>
      <t>polugodište</t>
    </r>
    <r>
      <rPr>
        <sz val="8"/>
        <rFont val="Arial"/>
        <family val="2"/>
        <charset val="238"/>
      </rPr>
      <t xml:space="preserve"> predaje obrazac PR-RAS te mjesečni obrazac Obveze u zasebnoj datoteci
- za </t>
    </r>
    <r>
      <rPr>
        <b/>
        <sz val="8"/>
        <rFont val="Arial"/>
        <family val="2"/>
        <charset val="238"/>
      </rPr>
      <t xml:space="preserve">kraj godine </t>
    </r>
    <r>
      <rPr>
        <sz val="8"/>
        <rFont val="Arial"/>
        <family val="2"/>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</si>
  <si>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</si>
  <si>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</si>
  <si>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</si>
  <si>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</si>
  <si>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</si>
  <si>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</si>
  <si>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</si>
  <si>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</si>
  <si>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</si>
  <si>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</si>
  <si>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</si>
  <si>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</si>
  <si>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</si>
  <si>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</si>
  <si>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</si>
  <si>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</si>
  <si>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</si>
  <si>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</si>
  <si>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</si>
  <si>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</si>
  <si>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</si>
  <si>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</si>
  <si>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</si>
  <si>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</si>
  <si>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</si>
  <si>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</si>
  <si>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</si>
  <si>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</si>
  <si>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</si>
  <si>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</si>
  <si>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</si>
  <si>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</si>
  <si>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</si>
  <si>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</si>
  <si>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</si>
  <si>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</si>
  <si>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</si>
  <si>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</si>
  <si>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</si>
  <si>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</si>
  <si>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</si>
  <si>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</si>
  <si>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</si>
  <si>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</si>
  <si>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</si>
  <si>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</si>
  <si>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</si>
  <si>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</si>
  <si>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</si>
  <si>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</si>
  <si>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</si>
  <si>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</si>
  <si>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</si>
  <si>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</si>
  <si>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</si>
  <si>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</si>
  <si>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</si>
  <si>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</si>
  <si>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</si>
  <si>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</si>
  <si>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</si>
  <si>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</si>
  <si>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</si>
  <si>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</si>
  <si>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</si>
  <si>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</si>
  <si>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</si>
  <si>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</si>
  <si>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</si>
  <si>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</si>
  <si>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</si>
  <si>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</si>
  <si>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</si>
  <si>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</si>
  <si>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</si>
  <si>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</si>
  <si>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</si>
  <si>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</si>
  <si>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</si>
  <si>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</si>
  <si>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</si>
  <si>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</si>
  <si>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</si>
  <si>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</si>
  <si>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</si>
  <si>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</si>
  <si>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</si>
  <si>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</si>
  <si>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</si>
  <si>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</si>
  <si>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</si>
  <si>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</si>
  <si>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</si>
  <si>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</si>
  <si>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</si>
  <si>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</si>
  <si>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</si>
  <si>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</si>
  <si>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</si>
  <si>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</si>
  <si>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</si>
  <si>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</si>
  <si>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</si>
  <si>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</si>
  <si>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</si>
  <si>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</si>
  <si>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</si>
  <si>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</si>
  <si>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</si>
  <si>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</si>
  <si>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</si>
  <si>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</si>
  <si>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</si>
  <si>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</si>
  <si>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</si>
  <si>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</si>
  <si>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</si>
  <si>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</si>
  <si>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</si>
  <si>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</si>
  <si>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</si>
  <si>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</si>
  <si>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</si>
  <si>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</si>
  <si>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</si>
  <si>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</si>
  <si>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</si>
  <si>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</si>
  <si>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</si>
  <si>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</si>
  <si>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</si>
  <si>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</si>
  <si>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</si>
  <si>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</si>
  <si>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</si>
  <si>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</si>
  <si>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</si>
  <si>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</si>
  <si>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</si>
  <si>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</si>
  <si>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</si>
  <si>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</si>
  <si>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</si>
  <si>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</si>
  <si>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</si>
  <si>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</si>
  <si>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</si>
  <si>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</si>
  <si>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</si>
  <si>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</si>
  <si>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</si>
  <si>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</si>
  <si>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</si>
  <si>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</si>
  <si>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</si>
  <si>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</si>
  <si>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</si>
  <si>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</si>
  <si>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</si>
  <si>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</si>
  <si>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</si>
  <si>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</si>
  <si>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</si>
  <si>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</si>
  <si>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</si>
  <si>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</si>
  <si>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</si>
  <si>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</si>
  <si>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</si>
  <si>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</si>
  <si>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</si>
  <si>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</si>
  <si>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</si>
  <si>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</si>
  <si>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</si>
  <si>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</si>
  <si>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</si>
  <si>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</si>
  <si>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</si>
  <si>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</si>
  <si>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</si>
  <si>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</si>
  <si>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</si>
  <si>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</si>
  <si>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</si>
  <si>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</si>
  <si>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</si>
  <si>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</si>
  <si>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</si>
  <si>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</si>
  <si>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</si>
  <si>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</si>
  <si>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</si>
  <si>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</si>
  <si>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</si>
  <si>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</si>
  <si>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</si>
  <si>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</si>
  <si>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</si>
  <si>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</si>
  <si>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</si>
  <si>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</si>
  <si>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</si>
  <si>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</si>
  <si>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</si>
  <si>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</si>
  <si>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</si>
  <si>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</si>
  <si>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</si>
  <si>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</si>
  <si>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</si>
  <si>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</si>
  <si>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</si>
  <si>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</si>
  <si>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</si>
  <si>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</si>
  <si>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</si>
  <si>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</si>
  <si>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</si>
  <si>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</si>
  <si>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</si>
  <si>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</si>
  <si>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</si>
  <si>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</si>
  <si>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</si>
  <si>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</si>
  <si>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</si>
  <si>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</si>
  <si>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</si>
  <si>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</si>
  <si>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</si>
  <si>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</si>
  <si>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</si>
  <si>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</si>
  <si>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</si>
  <si>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</si>
  <si>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</si>
  <si>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</si>
  <si>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</si>
  <si>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</si>
  <si>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</si>
  <si>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</si>
  <si>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</si>
  <si>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</si>
  <si>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</si>
  <si>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</si>
  <si>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</si>
  <si>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</si>
  <si>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</si>
  <si>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</si>
  <si>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</si>
  <si>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</si>
  <si>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</si>
  <si>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</si>
  <si>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</si>
  <si>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</si>
  <si>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</si>
  <si>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</si>
  <si>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</si>
  <si>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</si>
  <si>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</si>
  <si>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</si>
  <si>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</si>
  <si>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</si>
  <si>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</si>
  <si>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</si>
  <si>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</si>
  <si>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</si>
  <si>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</si>
  <si>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</si>
  <si>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</si>
  <si>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</si>
  <si>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</si>
  <si>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</si>
  <si>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</si>
  <si>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</si>
  <si>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</si>
  <si>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</si>
  <si>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</si>
  <si>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</si>
  <si>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</si>
  <si>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</si>
  <si>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</si>
  <si>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</si>
  <si>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</si>
  <si>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</si>
  <si>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</si>
  <si>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</si>
  <si>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</si>
  <si>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</si>
  <si>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</si>
  <si>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</si>
  <si>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</si>
  <si>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</si>
  <si>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</si>
  <si>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</si>
  <si>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</si>
  <si>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</si>
  <si>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</si>
  <si>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</si>
  <si>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</si>
  <si>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</si>
  <si>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</si>
  <si>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</si>
  <si>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</si>
  <si>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</si>
  <si>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</si>
  <si>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</si>
  <si>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</si>
  <si>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</si>
  <si>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</si>
  <si>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</si>
  <si>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</si>
  <si>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</si>
  <si>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</si>
  <si>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</si>
  <si>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</si>
  <si>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</si>
  <si>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</si>
  <si>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</si>
  <si>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</si>
  <si>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</si>
  <si>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</si>
  <si>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</si>
  <si>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</si>
  <si>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</si>
  <si>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</si>
  <si>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</si>
  <si>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</si>
  <si>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</si>
  <si>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</si>
  <si>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</si>
  <si>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</si>
  <si>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</si>
  <si>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</si>
  <si>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</si>
  <si>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</si>
  <si>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</si>
  <si>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</si>
  <si>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</si>
  <si>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</si>
  <si>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</si>
  <si>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</si>
  <si>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</si>
  <si>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</si>
  <si>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</si>
  <si>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</si>
  <si>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</si>
  <si>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</si>
  <si>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</si>
  <si>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</si>
  <si>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</si>
  <si>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</si>
  <si>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</si>
  <si>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</si>
  <si>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</si>
  <si>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</si>
  <si>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</si>
  <si>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</si>
  <si>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</si>
  <si>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</si>
  <si>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</si>
  <si>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</si>
  <si>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</si>
  <si>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</si>
  <si>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</si>
  <si>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</si>
  <si>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</si>
  <si>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</si>
  <si>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</si>
  <si>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</si>
  <si>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</si>
  <si>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</si>
  <si>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</si>
  <si>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</si>
  <si>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</si>
  <si>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</si>
  <si>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</si>
  <si>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</si>
  <si>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</si>
  <si>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</si>
  <si>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</si>
  <si>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</si>
  <si>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</si>
  <si>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</si>
  <si>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</si>
  <si>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</si>
  <si>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</si>
  <si>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</si>
  <si>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</si>
  <si>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</si>
  <si>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</si>
  <si>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</si>
  <si>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</si>
  <si>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</si>
  <si>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</si>
  <si>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</si>
  <si>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</si>
  <si>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</si>
  <si>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</si>
  <si>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</si>
  <si>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</si>
  <si>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</si>
  <si>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</si>
  <si>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</si>
  <si>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</si>
  <si>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</si>
  <si>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</si>
  <si>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</si>
  <si>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</si>
  <si>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</si>
  <si>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</si>
  <si>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</si>
  <si>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</si>
  <si>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</si>
  <si>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</si>
  <si>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</si>
  <si>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</si>
  <si>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</si>
  <si>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</si>
  <si>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</si>
  <si>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</si>
  <si>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</si>
  <si>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</si>
  <si>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</si>
  <si>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</si>
  <si>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</si>
  <si>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</si>
  <si>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</si>
  <si>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</si>
  <si>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</si>
  <si>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</si>
  <si>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</si>
  <si>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</si>
  <si>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</si>
  <si>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</si>
  <si>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</si>
  <si>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</si>
  <si>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</si>
  <si>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</si>
  <si>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</si>
  <si>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</si>
  <si>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</si>
  <si>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</si>
  <si>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</si>
  <si>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</si>
  <si>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</si>
  <si>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</si>
  <si>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</si>
  <si>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</si>
  <si>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</si>
  <si>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</si>
  <si>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</si>
  <si>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</si>
  <si>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</si>
  <si>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</si>
  <si>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</si>
  <si>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</si>
  <si>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</si>
  <si>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</si>
  <si>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</si>
  <si>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</si>
  <si>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</si>
  <si>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</si>
  <si>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</si>
  <si>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</si>
  <si>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</si>
  <si>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</si>
  <si>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</si>
  <si>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</si>
  <si>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</si>
  <si>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</si>
  <si>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</si>
  <si>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</si>
  <si>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</si>
  <si>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</si>
  <si>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</si>
  <si>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</si>
  <si>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</si>
  <si>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</si>
  <si>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</si>
  <si>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</si>
  <si>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</si>
  <si>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</si>
  <si>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</si>
  <si>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</si>
  <si>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</si>
  <si>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</si>
  <si>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</si>
  <si>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</si>
  <si>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</si>
  <si>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</si>
  <si>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</si>
  <si>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</si>
  <si>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</si>
  <si>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</si>
  <si>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</si>
  <si>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</si>
  <si>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</si>
  <si>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</si>
  <si>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</si>
  <si>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</si>
  <si>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</si>
  <si>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</si>
  <si>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</si>
  <si>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</si>
  <si>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</si>
  <si>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</si>
  <si>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</si>
  <si>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</si>
  <si>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</si>
  <si>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</si>
  <si>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</si>
  <si>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</si>
  <si>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</si>
  <si>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</si>
  <si>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</si>
  <si>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</si>
  <si>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</si>
  <si>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</si>
  <si>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</si>
  <si>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</si>
  <si>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</si>
  <si>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</si>
  <si>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</si>
  <si>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</si>
  <si>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</si>
  <si>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</si>
  <si>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</si>
  <si>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</si>
  <si>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</si>
  <si>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</si>
  <si>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</si>
  <si>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</si>
  <si>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</si>
  <si>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</si>
  <si>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</si>
  <si>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</si>
  <si>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</si>
  <si>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</si>
  <si>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</si>
  <si>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</si>
  <si>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</si>
  <si>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</si>
  <si>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</si>
  <si>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</si>
  <si>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</si>
  <si>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</si>
  <si>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</si>
  <si>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</si>
  <si>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</si>
  <si>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</si>
  <si>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</si>
  <si>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</si>
  <si>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</si>
  <si>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</si>
  <si>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</si>
  <si>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</si>
  <si>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</si>
  <si>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</si>
  <si>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</si>
  <si>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</si>
  <si>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</si>
  <si>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</si>
  <si>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</si>
  <si>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</si>
  <si>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</si>
  <si>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</si>
  <si>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</si>
  <si>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</si>
  <si>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</si>
  <si>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</si>
  <si>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</si>
  <si>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</si>
  <si>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</si>
  <si>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</si>
  <si>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</si>
  <si>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</si>
  <si>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</si>
  <si>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</si>
  <si>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</si>
  <si>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</si>
  <si>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</si>
  <si>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</si>
  <si>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</si>
  <si>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</si>
  <si>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</si>
  <si>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</si>
  <si>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</si>
  <si>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</si>
  <si>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</si>
  <si>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</si>
  <si>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</si>
  <si>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</si>
  <si>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</si>
  <si>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</si>
  <si>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</si>
  <si>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</si>
  <si>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</si>
  <si>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</si>
  <si>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</si>
  <si>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</si>
  <si>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</si>
  <si>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</si>
  <si>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</si>
  <si>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</si>
  <si>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</si>
  <si>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</si>
  <si>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</si>
  <si>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</si>
  <si>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</si>
  <si>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</si>
  <si>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</si>
  <si>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</si>
  <si>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</si>
  <si>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</si>
  <si>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</si>
  <si>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</si>
  <si>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</si>
  <si>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</si>
  <si>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</si>
  <si>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</si>
  <si>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</si>
  <si>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</si>
  <si>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</si>
  <si>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</si>
  <si>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</si>
  <si>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</si>
  <si>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</si>
  <si>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</si>
  <si>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</si>
  <si>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</si>
  <si>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</si>
  <si>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</si>
  <si>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</si>
  <si>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</si>
  <si>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</si>
  <si>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</si>
  <si>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</si>
  <si>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</si>
  <si>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</si>
  <si>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</si>
  <si>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</si>
  <si>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</si>
  <si>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</si>
  <si>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</si>
  <si>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</si>
  <si>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</si>
  <si>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</si>
  <si>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</si>
  <si>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</si>
  <si>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</si>
  <si>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</si>
  <si>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</si>
  <si>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</si>
  <si>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</si>
  <si>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</si>
  <si>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</si>
  <si>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</si>
  <si>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</si>
  <si>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</si>
  <si>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</si>
  <si>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</si>
  <si>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</si>
  <si>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</si>
  <si>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</si>
  <si>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</si>
  <si>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</si>
  <si>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</si>
  <si>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</si>
  <si>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</si>
  <si>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</si>
  <si>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</si>
  <si>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</si>
  <si>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</si>
  <si>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</si>
  <si>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</si>
  <si>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</si>
  <si>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</si>
  <si>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</si>
  <si>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</si>
  <si>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</si>
  <si>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</si>
  <si>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</si>
  <si>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</si>
  <si>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</si>
  <si>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</si>
  <si>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</si>
  <si>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</si>
  <si>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</si>
  <si>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</si>
  <si>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</si>
  <si>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</si>
  <si>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</si>
  <si>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</si>
  <si>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</si>
  <si>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</si>
  <si>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</si>
  <si>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</si>
  <si>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</si>
  <si>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</si>
  <si>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</si>
  <si>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</si>
  <si>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</si>
  <si>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</si>
  <si>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</si>
  <si>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</si>
  <si>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</si>
  <si>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</si>
  <si>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</si>
  <si>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</si>
  <si>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</si>
  <si>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</si>
  <si>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</si>
  <si>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</si>
  <si>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</si>
  <si>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</si>
  <si>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</si>
  <si>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</si>
  <si>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</si>
  <si>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</si>
  <si>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</si>
  <si>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</si>
  <si>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</si>
  <si>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</si>
  <si>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</si>
  <si>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</si>
  <si>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</si>
  <si>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</si>
  <si>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</si>
  <si>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</si>
  <si>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</si>
  <si>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</si>
  <si>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</si>
  <si>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</si>
  <si>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</si>
  <si>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</si>
  <si>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</si>
  <si>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</si>
  <si>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</si>
  <si>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</si>
  <si>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</si>
  <si>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</si>
  <si>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</si>
  <si>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</si>
  <si>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</si>
  <si>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</si>
  <si>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</si>
  <si>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</si>
  <si>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</si>
  <si>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</si>
  <si>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</si>
  <si>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</si>
  <si>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</si>
  <si>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</si>
  <si>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</si>
  <si>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</si>
  <si>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</si>
  <si>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</si>
  <si>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</si>
  <si>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</si>
  <si>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</si>
  <si>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</si>
  <si>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</si>
  <si>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</si>
  <si>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</si>
  <si>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</si>
  <si>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</si>
  <si>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</si>
  <si>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</si>
  <si>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</si>
  <si>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</si>
  <si>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</si>
  <si>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</si>
  <si>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</si>
  <si>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</si>
  <si>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</si>
  <si>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</si>
  <si>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</si>
  <si>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</si>
  <si>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</si>
  <si>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</si>
  <si>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</si>
  <si>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</si>
  <si>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</si>
  <si>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</si>
  <si>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</si>
  <si>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</si>
  <si>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</si>
  <si>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</si>
  <si>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</si>
  <si>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</si>
  <si>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</si>
  <si>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</si>
  <si>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</si>
  <si>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</si>
  <si>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</si>
  <si>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</si>
  <si>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</si>
  <si>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</si>
  <si>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</si>
  <si>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</si>
  <si>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</si>
  <si>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</si>
  <si>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</si>
  <si>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</si>
  <si>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</si>
  <si>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</si>
  <si>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</si>
  <si>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</si>
  <si>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</si>
  <si>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</si>
  <si>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</si>
  <si>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</si>
  <si>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</si>
  <si>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</si>
  <si>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</si>
  <si>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</si>
  <si>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</si>
  <si>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</si>
  <si>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</si>
  <si>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</si>
  <si>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</si>
  <si>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</si>
  <si>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</si>
  <si>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</si>
  <si>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</si>
  <si>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</si>
  <si>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</si>
  <si>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</si>
  <si>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</si>
  <si>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</si>
  <si>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</si>
  <si>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</si>
  <si>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</si>
  <si>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</si>
  <si>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</si>
  <si>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</si>
  <si>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</si>
  <si>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</si>
  <si>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</si>
  <si>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</si>
  <si>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</si>
  <si>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</si>
  <si>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</si>
  <si>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</si>
  <si>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</si>
  <si>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</si>
  <si>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</si>
  <si>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</si>
  <si>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</si>
  <si>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</si>
  <si>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</si>
  <si>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</si>
  <si>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</si>
  <si>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</si>
  <si>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</si>
  <si>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</si>
  <si>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</si>
  <si>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</si>
  <si>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</si>
  <si>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</si>
  <si>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</si>
  <si>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</si>
  <si>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</si>
  <si>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</si>
  <si>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</si>
  <si>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</si>
  <si>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</si>
  <si>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</si>
  <si>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</si>
  <si>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</si>
  <si>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</si>
  <si>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</si>
  <si>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</si>
  <si>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</si>
  <si>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</si>
  <si>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</si>
  <si>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</si>
  <si>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</si>
  <si>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</si>
  <si>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</si>
  <si>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</si>
  <si>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</si>
  <si>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</si>
  <si>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</si>
  <si>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</si>
  <si>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</si>
  <si>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</si>
  <si>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</si>
  <si>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</si>
  <si>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</si>
  <si>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</si>
  <si>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</si>
  <si>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</si>
  <si>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</si>
  <si>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</si>
  <si>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</si>
  <si>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</si>
  <si>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</si>
  <si>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</si>
  <si>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</si>
  <si>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</si>
  <si>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</si>
  <si>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</si>
  <si>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</si>
  <si>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</si>
  <si>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</si>
  <si>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</si>
  <si>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</si>
  <si>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</si>
  <si>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</si>
  <si>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</si>
  <si>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</si>
  <si>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</si>
  <si>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</si>
  <si>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</si>
  <si>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</si>
  <si>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</si>
  <si>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</si>
  <si>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</si>
  <si>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</si>
  <si>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</si>
  <si>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</si>
  <si>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</si>
  <si>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</si>
  <si>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</si>
  <si>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</si>
  <si>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</si>
  <si>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</si>
  <si>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</si>
  <si>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</si>
  <si>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</si>
  <si>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</si>
  <si>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</si>
  <si>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</si>
  <si>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</si>
  <si>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</si>
  <si>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</si>
  <si>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</si>
  <si>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</si>
  <si>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</si>
  <si>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</si>
  <si>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</si>
  <si>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</si>
  <si>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</si>
  <si>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</si>
  <si>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</si>
  <si>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</si>
  <si>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</si>
  <si>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</si>
  <si>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</si>
  <si>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</si>
  <si>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</si>
  <si>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</si>
  <si>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</si>
  <si>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</si>
  <si>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</si>
  <si>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</si>
  <si>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</si>
  <si>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</si>
  <si>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</si>
  <si>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</si>
  <si>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</si>
  <si>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</si>
  <si>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</si>
  <si>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</si>
  <si>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</si>
  <si>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</si>
  <si>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</si>
  <si>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</si>
  <si>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</si>
  <si>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</si>
  <si>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</si>
  <si>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</si>
  <si>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</si>
  <si>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</si>
  <si>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</si>
  <si>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</si>
  <si>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</si>
  <si>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</si>
  <si>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</si>
  <si>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</si>
  <si>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</si>
  <si>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</si>
  <si>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</si>
  <si>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</si>
  <si>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</si>
  <si>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</si>
  <si>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</si>
  <si>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</si>
  <si>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</si>
  <si>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</si>
  <si>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</si>
  <si>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</si>
  <si>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</si>
  <si>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</si>
  <si>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</si>
  <si>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</si>
  <si>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</si>
  <si>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</si>
  <si>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</si>
  <si>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</si>
  <si>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</si>
  <si>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</si>
  <si>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</si>
  <si>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</si>
  <si>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</si>
  <si>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</si>
  <si>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</si>
  <si>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</si>
  <si>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</si>
  <si>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</si>
  <si>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</si>
  <si>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</si>
  <si>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</si>
  <si>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</si>
  <si>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</si>
  <si>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</si>
  <si>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</si>
  <si>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</si>
  <si>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</si>
  <si>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</si>
  <si>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</si>
  <si>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</si>
  <si>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</si>
  <si>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</si>
  <si>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</si>
  <si>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</si>
  <si>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</si>
  <si>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</si>
  <si>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</si>
  <si>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</si>
  <si>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</si>
  <si>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</si>
  <si>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</si>
  <si>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</si>
  <si>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</si>
  <si>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</si>
  <si>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</si>
  <si>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</si>
  <si>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</si>
  <si>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</si>
  <si>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</si>
  <si>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</si>
  <si>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</si>
  <si>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</si>
  <si>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</si>
  <si>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</si>
  <si>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</si>
  <si>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</si>
  <si>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</si>
  <si>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</si>
  <si>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</si>
  <si>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</si>
  <si>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</si>
  <si>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</si>
  <si>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</si>
  <si>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</si>
  <si>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</si>
  <si>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</si>
  <si>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</si>
  <si>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</si>
  <si>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</si>
  <si>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</si>
  <si>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</si>
  <si>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</si>
  <si>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</si>
  <si>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</si>
  <si>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</si>
  <si>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</si>
  <si>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</si>
  <si>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</si>
  <si>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</si>
  <si>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</si>
  <si>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</si>
  <si>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</si>
  <si>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</si>
  <si>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</si>
  <si>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</si>
  <si>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</si>
  <si>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</si>
  <si>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</si>
  <si>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</si>
  <si>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</si>
  <si>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</si>
  <si>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</si>
  <si>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</si>
  <si>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</si>
  <si>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</si>
  <si>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</si>
  <si>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</si>
  <si>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</si>
  <si>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</si>
  <si>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</si>
  <si>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</si>
  <si>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</si>
  <si>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</si>
  <si>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</si>
  <si>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</si>
  <si>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</si>
  <si>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</si>
  <si>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</si>
  <si>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</si>
  <si>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</si>
  <si>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</si>
  <si>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</si>
  <si>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</si>
  <si>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</si>
  <si>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</si>
  <si>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</si>
  <si>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</si>
  <si>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</si>
  <si>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</si>
  <si>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</si>
  <si>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</si>
  <si>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</si>
  <si>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</si>
  <si>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</si>
  <si>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</si>
  <si>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</si>
  <si>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</si>
  <si>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</si>
  <si>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</si>
  <si>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</si>
  <si>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</si>
  <si>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</si>
  <si>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</si>
  <si>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</si>
  <si>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</si>
  <si>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</si>
  <si>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</si>
  <si>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</si>
  <si>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</si>
  <si>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</si>
  <si>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</si>
  <si>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</si>
  <si>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</si>
  <si>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</si>
  <si>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</si>
  <si>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</si>
  <si>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</si>
  <si>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</si>
  <si>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</si>
  <si>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</si>
  <si>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</si>
  <si>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</si>
  <si>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</si>
  <si>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</si>
  <si>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</si>
  <si>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</si>
  <si>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</si>
  <si>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</si>
  <si>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</si>
  <si>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</si>
  <si>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</si>
  <si>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</si>
  <si>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</si>
  <si>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obrazac PR-RAS
- za </t>
    </r>
    <r>
      <rPr>
        <b/>
        <sz val="8"/>
        <rFont val="Arial"/>
        <family val="2"/>
        <charset val="238"/>
      </rPr>
      <t>polugodište</t>
    </r>
    <r>
      <rPr>
        <sz val="8"/>
        <rFont val="Arial"/>
        <family val="2"/>
        <charset val="238"/>
      </rPr>
      <t xml:space="preserve"> predaje obrazac PR-RAS,
- na </t>
    </r>
    <r>
      <rPr>
        <b/>
        <sz val="8"/>
        <rFont val="Arial"/>
        <family val="2"/>
        <charset val="238"/>
      </rPr>
      <t>godišnjoj</t>
    </r>
    <r>
      <rPr>
        <sz val="8"/>
        <rFont val="Arial"/>
        <family val="2"/>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</si>
  <si>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</si>
  <si>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</si>
  <si>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</si>
  <si>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</si>
  <si>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</si>
  <si>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</si>
  <si>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</si>
  <si>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</si>
  <si>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</si>
  <si>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</si>
  <si>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</si>
  <si>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</si>
  <si>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</si>
  <si>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</si>
  <si>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</si>
  <si>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</si>
  <si>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</si>
  <si>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</si>
  <si>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</si>
  <si>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</si>
  <si>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</si>
  <si>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</si>
  <si>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</si>
  <si>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</si>
  <si>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</si>
  <si>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</si>
  <si>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</si>
  <si>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</si>
  <si>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</si>
  <si>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</si>
  <si>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</si>
  <si>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</si>
  <si>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</si>
  <si>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</si>
  <si>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</si>
  <si>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</si>
  <si>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</si>
  <si>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</si>
  <si>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</si>
  <si>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</si>
  <si>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</si>
  <si>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</si>
  <si>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</si>
  <si>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</si>
  <si>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</si>
  <si>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</si>
  <si>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</si>
  <si>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</si>
  <si>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</si>
  <si>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</si>
  <si>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</si>
  <si>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</si>
  <si>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</si>
  <si>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</si>
  <si>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</si>
  <si>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</si>
  <si>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</si>
  <si>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</si>
  <si>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</si>
  <si>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</si>
  <si>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</si>
  <si>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</si>
  <si>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</si>
  <si>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</si>
  <si>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</si>
  <si>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</si>
  <si>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</si>
  <si>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</si>
  <si>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</si>
  <si>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</si>
  <si>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</si>
  <si>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</si>
  <si>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</si>
  <si>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</si>
  <si>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</si>
  <si>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</si>
  <si>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</si>
  <si>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</si>
  <si>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</si>
  <si>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</si>
  <si>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</si>
  <si>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</si>
  <si>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</si>
  <si>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</si>
  <si>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</si>
  <si>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</si>
  <si>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</si>
  <si>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</si>
  <si>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</si>
  <si>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</si>
  <si>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</si>
  <si>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</si>
  <si>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</si>
  <si>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</si>
  <si>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</si>
  <si>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</si>
  <si>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</si>
  <si>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</si>
  <si>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</si>
  <si>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</si>
  <si>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</si>
  <si>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</si>
  <si>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</si>
  <si>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</si>
  <si>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</si>
  <si>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</si>
  <si>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</si>
  <si>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</si>
  <si>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</si>
  <si>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</si>
  <si>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</si>
  <si>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</si>
  <si>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</si>
  <si>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</si>
  <si>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</si>
  <si>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</si>
  <si>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</si>
  <si>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</si>
  <si>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</si>
  <si>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</si>
  <si>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</si>
  <si>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</si>
  <si>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</si>
  <si>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</si>
  <si>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</si>
  <si>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</si>
  <si>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</si>
  <si>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</si>
  <si>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</si>
  <si>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</si>
  <si>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</si>
  <si>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</si>
  <si>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</si>
  <si>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</si>
  <si>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</si>
  <si>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</si>
  <si>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</si>
  <si>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</si>
  <si>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</si>
  <si>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</si>
  <si>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</si>
  <si>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</si>
  <si>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</si>
  <si>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</si>
  <si>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</si>
  <si>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</si>
  <si>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</si>
  <si>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</si>
  <si>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</si>
  <si>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</si>
  <si>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</si>
  <si>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</si>
  <si>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</si>
  <si>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</si>
  <si>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</si>
  <si>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</si>
  <si>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</si>
  <si>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</si>
  <si>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</si>
  <si>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</si>
  <si>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</si>
  <si>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</si>
  <si>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</si>
  <si>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</si>
  <si>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</si>
  <si>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</si>
  <si>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</si>
  <si>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</si>
  <si>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</si>
  <si>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</si>
  <si>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</si>
  <si>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</si>
  <si>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</si>
  <si>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</si>
  <si>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</si>
  <si>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</si>
  <si>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</si>
  <si>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</si>
  <si>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</si>
  <si>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</si>
  <si>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</si>
  <si>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</si>
  <si>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</si>
  <si>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</si>
  <si>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</si>
  <si>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</si>
  <si>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</si>
  <si>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</si>
  <si>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</si>
  <si>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</si>
  <si>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</si>
  <si>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</si>
  <si>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</si>
  <si>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</si>
  <si>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</si>
  <si>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</si>
  <si>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</si>
  <si>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</si>
  <si>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</si>
  <si>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</si>
  <si>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</si>
  <si>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</si>
  <si>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</si>
  <si>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</si>
  <si>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</si>
  <si>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</si>
  <si>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</si>
  <si>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</si>
  <si>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</si>
  <si>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</si>
  <si>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</si>
  <si>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</si>
  <si>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</si>
  <si>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</si>
  <si>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</si>
  <si>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</si>
  <si>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</si>
  <si>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</si>
  <si>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</si>
  <si>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</si>
  <si>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</si>
  <si>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</si>
  <si>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</si>
  <si>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</si>
  <si>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</si>
  <si>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</si>
  <si>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</si>
  <si>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</si>
  <si>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</si>
  <si>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</si>
  <si>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</si>
  <si>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</si>
  <si>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</si>
  <si>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</si>
  <si>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</si>
  <si>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</si>
  <si>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</si>
  <si>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</si>
  <si>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</si>
  <si>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</si>
  <si>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</si>
  <si>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</si>
  <si>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</si>
  <si>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</si>
  <si>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</si>
  <si>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</si>
  <si>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</si>
  <si>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</si>
  <si>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</si>
  <si>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</si>
  <si>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</si>
  <si>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</si>
  <si>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</si>
  <si>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</si>
  <si>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</si>
  <si>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</si>
  <si>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</si>
  <si>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</si>
  <si>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</si>
  <si>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</si>
  <si>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</si>
  <si>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</si>
  <si>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</si>
  <si>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</si>
  <si>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</si>
  <si>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</si>
  <si>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</si>
  <si>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</si>
  <si>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</si>
  <si>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</si>
  <si>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</si>
  <si>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</si>
  <si>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</si>
  <si>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</si>
  <si>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</si>
  <si>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</si>
  <si>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</si>
  <si>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</si>
  <si>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</si>
  <si>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</si>
  <si>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</si>
  <si>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</si>
  <si>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</si>
  <si>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</si>
  <si>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</si>
  <si>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</si>
  <si>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</si>
  <si>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</si>
  <si>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</si>
  <si>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</si>
  <si>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</si>
  <si>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</si>
  <si>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</si>
  <si>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</si>
  <si>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</si>
  <si>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</si>
  <si>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</si>
  <si>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</si>
  <si>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</si>
  <si>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</si>
  <si>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</si>
  <si>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</si>
  <si>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</si>
  <si>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</si>
  <si>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</si>
  <si>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</si>
  <si>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</si>
  <si>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</si>
  <si>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</si>
  <si>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</si>
  <si>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</si>
  <si>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</si>
  <si>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</si>
  <si>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</si>
  <si>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</si>
  <si>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</si>
  <si>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</si>
  <si>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</si>
  <si>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</si>
  <si>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</si>
  <si>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</si>
  <si>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</si>
  <si>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</si>
  <si>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</si>
  <si>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</si>
  <si>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</si>
  <si>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</si>
  <si>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</si>
  <si>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</si>
  <si>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</si>
  <si>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</si>
  <si>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</si>
  <si>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</si>
  <si>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</si>
  <si>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</si>
  <si>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</si>
  <si>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</si>
  <si>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</si>
  <si>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</si>
  <si>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</si>
  <si>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</si>
  <si>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</si>
  <si>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</si>
  <si>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</si>
  <si>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</si>
  <si>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</si>
  <si>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</si>
  <si>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</si>
  <si>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</si>
  <si>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</si>
  <si>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</si>
  <si>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</si>
  <si>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</si>
  <si>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</si>
  <si>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</si>
  <si>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</si>
  <si>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</si>
  <si>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</si>
  <si>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</si>
  <si>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</si>
  <si>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</si>
  <si>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</si>
  <si>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</si>
  <si>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</si>
  <si>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</si>
  <si>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</si>
  <si>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</si>
  <si>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</si>
  <si>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</si>
  <si>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</si>
  <si>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</si>
  <si>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</si>
  <si>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</si>
  <si>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</si>
  <si>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</si>
  <si>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</si>
  <si>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</si>
  <si>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</si>
  <si>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</si>
  <si>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</si>
  <si>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</si>
  <si>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</si>
  <si>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</si>
  <si>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</si>
  <si>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</si>
  <si>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</si>
  <si>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</si>
  <si>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</si>
  <si>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</si>
  <si>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</si>
  <si>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</si>
  <si>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</si>
  <si>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</si>
  <si>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</si>
  <si>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</si>
  <si>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</si>
  <si>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</si>
  <si>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</si>
  <si>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</si>
  <si>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</si>
  <si>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</si>
  <si>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</si>
  <si>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</si>
  <si>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</si>
  <si>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</si>
  <si>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</si>
  <si>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</si>
  <si>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</si>
  <si>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</si>
  <si>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</si>
  <si>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</si>
  <si>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</si>
  <si>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</si>
  <si>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</si>
  <si>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</si>
  <si>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</si>
  <si>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</si>
  <si>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</si>
  <si>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</si>
  <si>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</si>
  <si>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</si>
  <si>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</si>
  <si>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</si>
  <si>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</si>
  <si>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</si>
  <si>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</si>
  <si>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</si>
  <si>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</si>
  <si>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</si>
  <si>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</si>
  <si>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</si>
  <si>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</si>
  <si>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</si>
  <si>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</si>
  <si>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</si>
  <si>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</si>
  <si>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</si>
  <si>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</si>
  <si>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</si>
  <si>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</si>
  <si>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</si>
  <si>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</si>
  <si>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</si>
  <si>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</si>
  <si>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</si>
  <si>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</si>
  <si>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</si>
  <si>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</si>
  <si>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</si>
  <si>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</si>
  <si>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</si>
  <si>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</si>
  <si>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</si>
  <si>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</si>
  <si>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</si>
  <si>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</si>
  <si>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</si>
  <si>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</si>
  <si>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</si>
  <si>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</si>
  <si>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</si>
  <si>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</si>
  <si>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</si>
  <si>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</si>
  <si>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</si>
  <si>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</si>
  <si>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</si>
  <si>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</si>
  <si>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</si>
  <si>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</si>
  <si>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</si>
  <si>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</si>
  <si>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</si>
  <si>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</si>
  <si>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</si>
  <si>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</si>
  <si>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</si>
  <si>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</si>
  <si>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</si>
  <si>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</si>
  <si>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</si>
  <si>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</si>
  <si>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</si>
  <si>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</si>
  <si>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</si>
  <si>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</si>
  <si>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</si>
  <si>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</si>
  <si>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</si>
  <si>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</si>
  <si>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</si>
  <si>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</si>
  <si>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</si>
  <si>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</si>
  <si>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</si>
  <si>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</si>
  <si>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</si>
  <si>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</si>
  <si>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</si>
  <si>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</si>
  <si>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</si>
  <si>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</si>
  <si>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</si>
  <si>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</si>
  <si>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</si>
  <si>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</si>
  <si>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</si>
  <si>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</si>
  <si>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</si>
  <si>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</si>
  <si>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</si>
  <si>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</si>
  <si>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</si>
  <si>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</si>
  <si>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</si>
  <si>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</si>
  <si>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</si>
  <si>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</si>
  <si>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</si>
  <si>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</si>
  <si>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</si>
  <si>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</si>
  <si>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</si>
  <si>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</si>
  <si>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</si>
  <si>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</si>
  <si>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</si>
  <si>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</si>
  <si>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</si>
  <si>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</si>
  <si>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</si>
  <si>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</si>
  <si>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</si>
  <si>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</si>
  <si>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</si>
  <si>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</si>
  <si>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</si>
  <si>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</si>
  <si>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</si>
  <si>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</si>
  <si>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</si>
  <si>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</si>
  <si>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</si>
  <si>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</si>
  <si>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</si>
  <si>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</si>
  <si>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</si>
  <si>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</si>
  <si>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</si>
  <si>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</si>
  <si>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</si>
  <si>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</si>
  <si>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</si>
  <si>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</si>
  <si>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</si>
  <si>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</si>
  <si>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</si>
  <si>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</si>
  <si>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</si>
  <si>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</si>
  <si>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</si>
  <si>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</si>
  <si>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</si>
  <si>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</si>
  <si>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</si>
  <si>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</si>
  <si>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</si>
  <si>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</si>
  <si>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</si>
  <si>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</si>
  <si>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</si>
  <si>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</si>
  <si>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</si>
  <si>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</si>
  <si>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</si>
  <si>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</si>
  <si>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</si>
  <si>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</si>
  <si>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</si>
  <si>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</si>
  <si>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</si>
  <si>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</si>
  <si>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</si>
  <si>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</si>
  <si>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</si>
  <si>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</si>
  <si>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</si>
  <si>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</si>
  <si>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</si>
  <si>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</si>
  <si>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</si>
  <si>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</si>
  <si>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</si>
  <si>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</si>
  <si>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</si>
  <si>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</si>
  <si>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</si>
  <si>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</si>
  <si>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</si>
  <si>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</si>
  <si>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</si>
  <si>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</si>
  <si>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</si>
  <si>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</si>
  <si>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</si>
  <si>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</si>
  <si>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</si>
  <si>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</si>
  <si>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</si>
  <si>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</si>
  <si>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</si>
  <si>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</si>
  <si>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</si>
  <si>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</si>
  <si>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</si>
  <si>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</si>
  <si>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</si>
  <si>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</si>
  <si>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</si>
  <si>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</si>
  <si>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</si>
  <si>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</si>
  <si>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</si>
  <si>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</si>
  <si>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</si>
  <si>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</si>
  <si>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</si>
  <si>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</si>
  <si>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</si>
  <si>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</si>
  <si>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</si>
  <si>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</si>
  <si>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</si>
  <si>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</si>
  <si>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</si>
  <si>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</si>
  <si>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</si>
  <si>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</si>
  <si>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</si>
  <si>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</si>
  <si>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</si>
  <si>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</si>
  <si>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</si>
  <si>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</si>
  <si>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</si>
  <si>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</si>
  <si>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</si>
  <si>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</si>
  <si>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</si>
  <si>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</si>
  <si>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</si>
  <si>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</si>
  <si>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</si>
  <si>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</si>
  <si>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</si>
  <si>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</si>
  <si>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</si>
  <si>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</si>
  <si>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</si>
  <si>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</si>
  <si>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</si>
  <si>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</si>
  <si>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</si>
  <si>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</si>
  <si>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</si>
  <si>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</si>
  <si>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</si>
  <si>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</si>
  <si>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</si>
  <si>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</si>
  <si>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</si>
  <si>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</si>
  <si>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</si>
  <si>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</si>
  <si>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</si>
  <si>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</si>
  <si>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</si>
  <si>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</si>
  <si>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</si>
  <si>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</si>
  <si>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</si>
  <si>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</si>
  <si>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</si>
  <si>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</si>
  <si>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</si>
  <si>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</si>
  <si>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</si>
  <si>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</si>
  <si>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</si>
  <si>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</si>
  <si>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</si>
  <si>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</si>
  <si>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</si>
  <si>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</si>
  <si>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</si>
  <si>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</si>
  <si>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</si>
  <si>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</si>
  <si>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</si>
  <si>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</si>
  <si>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</si>
  <si>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</si>
  <si>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</si>
  <si>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</si>
  <si>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</si>
  <si>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</si>
  <si>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</si>
  <si>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</si>
  <si>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</si>
  <si>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</si>
  <si>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</si>
  <si>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</si>
  <si>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</si>
  <si>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</si>
  <si>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</si>
  <si>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</si>
  <si>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</si>
  <si>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</si>
  <si>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</si>
  <si>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</si>
  <si>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</si>
  <si>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</si>
  <si>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</si>
  <si>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</si>
  <si>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</si>
  <si>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</si>
  <si>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</si>
  <si>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</si>
  <si>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</si>
  <si>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</si>
  <si>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</si>
  <si>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</si>
  <si>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</si>
  <si>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</si>
  <si>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</si>
  <si>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</si>
  <si>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</si>
  <si>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</si>
  <si>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</si>
  <si>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</si>
  <si>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</si>
  <si>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</si>
  <si>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</si>
  <si>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</si>
  <si>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</si>
  <si>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</si>
  <si>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</si>
  <si>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</si>
  <si>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</si>
  <si>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O.Š. dr. Jure Turića</t>
  </si>
  <si>
    <t>Miroslava Kraljevića 15</t>
  </si>
  <si>
    <t>Mandica Hrvoj</t>
  </si>
  <si>
    <t>053560142</t>
  </si>
  <si>
    <t>053572003</t>
  </si>
  <si>
    <t>os.gospic7@gs.t-com.hr</t>
  </si>
  <si>
    <t>Ivica Radošević</t>
  </si>
  <si>
    <t>DA</t>
  </si>
</sst>
</file>

<file path=xl/styles.xml><?xml version="1.0" encoding="utf-8"?>
<styleSheet xmlns="http://schemas.openxmlformats.org/spreadsheetml/2006/main">
  <numFmts count="6">
    <numFmt numFmtId="184" formatCode="000"/>
    <numFmt numFmtId="188" formatCode="#,##0.0"/>
    <numFmt numFmtId="195" formatCode="00000"/>
    <numFmt numFmtId="206" formatCode="00000000"/>
    <numFmt numFmtId="207" formatCode="0000"/>
    <numFmt numFmtId="208"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family val="2"/>
      <charset val="238"/>
    </font>
    <font>
      <b/>
      <sz val="9"/>
      <name val="Arial CE"/>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charset val="238"/>
    </font>
    <font>
      <b/>
      <sz val="9"/>
      <color indexed="9"/>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sz val="8"/>
      <color indexed="12"/>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8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8"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84" fontId="27" fillId="0" borderId="7" xfId="0" applyNumberFormat="1" applyFont="1" applyFill="1" applyBorder="1" applyAlignment="1" applyProtection="1">
      <alignment horizontal="center" vertical="center"/>
      <protection hidden="1"/>
    </xf>
    <xf numFmtId="184" fontId="27" fillId="0" borderId="8" xfId="0" applyNumberFormat="1" applyFont="1" applyFill="1" applyBorder="1" applyAlignment="1" applyProtection="1">
      <alignment horizontal="center" vertical="center"/>
      <protection hidden="1"/>
    </xf>
    <xf numFmtId="18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95" fontId="35" fillId="3" borderId="6" xfId="0" applyNumberFormat="1" applyFont="1" applyFill="1" applyBorder="1" applyAlignment="1" applyProtection="1">
      <alignment horizontal="center" vertical="center"/>
      <protection locked="0"/>
    </xf>
    <xf numFmtId="206" fontId="35" fillId="3" borderId="6" xfId="0" applyNumberFormat="1" applyFont="1" applyFill="1" applyBorder="1" applyAlignment="1" applyProtection="1">
      <alignment horizontal="center" vertical="center"/>
      <protection locked="0"/>
    </xf>
    <xf numFmtId="195" fontId="35" fillId="3" borderId="19" xfId="0" applyNumberFormat="1" applyFont="1" applyFill="1" applyBorder="1" applyAlignment="1" applyProtection="1">
      <alignment horizontal="center" vertical="center"/>
      <protection locked="0"/>
    </xf>
    <xf numFmtId="207" fontId="35" fillId="3" borderId="6" xfId="0" applyNumberFormat="1" applyFont="1" applyFill="1" applyBorder="1" applyAlignment="1" applyProtection="1">
      <alignment horizontal="center" vertical="center"/>
      <protection locked="0"/>
    </xf>
    <xf numFmtId="18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8"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207" fontId="5" fillId="0" borderId="25" xfId="6" applyNumberFormat="1" applyFont="1" applyBorder="1" applyAlignment="1">
      <alignment horizontal="center" vertical="center"/>
    </xf>
    <xf numFmtId="207" fontId="5" fillId="0" borderId="26" xfId="6" applyNumberFormat="1" applyFont="1" applyBorder="1" applyAlignment="1">
      <alignment horizontal="center" vertical="center"/>
    </xf>
    <xf numFmtId="207"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8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84" fontId="62" fillId="0" borderId="56" xfId="2" applyNumberFormat="1" applyFont="1" applyFill="1" applyBorder="1" applyAlignment="1" applyProtection="1">
      <alignment horizontal="center" vertical="center" wrapText="1"/>
    </xf>
    <xf numFmtId="184" fontId="62" fillId="0" borderId="57" xfId="2" applyNumberFormat="1" applyFont="1" applyFill="1" applyBorder="1" applyAlignment="1" applyProtection="1">
      <alignment horizontal="center" vertical="center" wrapText="1"/>
    </xf>
    <xf numFmtId="18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8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8"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8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8"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8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8"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8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8"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8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8"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8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8"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8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8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8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8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8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8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93"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15" fillId="4" borderId="92" xfId="1" applyFont="1" applyFill="1" applyBorder="1" applyAlignment="1" applyProtection="1">
      <alignment horizontal="center" vertical="center"/>
      <protection hidden="1"/>
    </xf>
    <xf numFmtId="0" fontId="15" fillId="4" borderId="93"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18" fillId="0" borderId="26"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0" fontId="34" fillId="0" borderId="0" xfId="0" applyFont="1" applyFill="1" applyAlignment="1" applyProtection="1">
      <alignment horizontal="center" wrapText="1"/>
      <protection hidden="1"/>
    </xf>
    <xf numFmtId="49" fontId="35" fillId="3" borderId="91"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4"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84"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ColWidth="9.140625" defaultRowHeight="12.75"/>
  <cols>
    <col min="1" max="2" width="5.140625" style="121" customWidth="1"/>
    <col min="3" max="6" width="17.42578125" style="121" customWidth="1"/>
    <col min="7" max="9" width="17.42578125" style="122" customWidth="1"/>
    <col min="10" max="10" width="17.42578125" style="120" customWidth="1"/>
    <col min="11" max="11" width="17.42578125" style="123" customWidth="1"/>
    <col min="12" max="12" width="17.42578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12484340</v>
      </c>
      <c r="D2" s="144">
        <f>PRRAS!E12</f>
        <v>11997945</v>
      </c>
      <c r="E2" s="144"/>
      <c r="F2" s="144"/>
      <c r="G2" s="145">
        <f>(B2/1000)*(C2*1+D2*2)</f>
        <v>36480.230000000003</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08738</v>
      </c>
      <c r="L16" s="120">
        <f>INT(VALUE(RefStr!B6))</f>
        <v>8738</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03315550</v>
      </c>
      <c r="L17" s="120">
        <f>INT(VALUE(RefStr!B8))</f>
        <v>3315550</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O.Š. dr. Jure Turića</v>
      </c>
      <c r="L18" s="120">
        <f>LEN(Skriveni!K18)</f>
        <v>20</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53000</v>
      </c>
      <c r="L19" s="120">
        <f>INT(VALUE(RefStr!B12))</f>
        <v>53000</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Gospić</v>
      </c>
      <c r="L20" s="120">
        <f>LEN(Skriveni!K20)</f>
        <v>6</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Miroslava Kraljevića 15</v>
      </c>
      <c r="L21" s="120">
        <f>LEN(Skriveni!K21)</f>
        <v>23</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130</v>
      </c>
      <c r="L25" s="120">
        <f>INT(VALUE(RefStr!B22))</f>
        <v>130</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09</v>
      </c>
      <c r="L26" s="120">
        <f>IF(ISERROR(RefStr!N22),0,INT(VALUE(RefStr!N22)))</f>
        <v>9</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81152039635</v>
      </c>
      <c r="L27" s="120">
        <f>INT(VALUE(RefStr!K14))</f>
        <v>81152039635</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Mandica Hrvoj</v>
      </c>
      <c r="L28" s="120">
        <f>LEN(RefStr!H25)</f>
        <v>13</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053560142</v>
      </c>
      <c r="L29" s="120">
        <f>LEN(RefStr!H27)</f>
        <v>9</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053572003</v>
      </c>
      <c r="L30" s="120">
        <f>LEN(RefStr!K27)</f>
        <v>9</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os.gospic7@gs.t-com.hr</v>
      </c>
      <c r="L31" s="120">
        <f>LEN(RefStr!H29)</f>
        <v>22</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os.gospic7@gs.t-com.hr</v>
      </c>
      <c r="L32" s="120">
        <f>LEN(RefStr!H31)</f>
        <v>22</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Ivica Radošević</v>
      </c>
      <c r="L33" s="120">
        <f>LEN(RefStr!H33)</f>
        <v>15</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379153966.22000009</v>
      </c>
      <c r="L34" s="122">
        <f>SUM(G2:G1577)</f>
        <v>379153966.22000009</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0</v>
      </c>
      <c r="D48" s="139">
        <f>PRRAS!E58</f>
        <v>9041319</v>
      </c>
      <c r="E48" s="139"/>
      <c r="F48" s="139"/>
      <c r="G48" s="140">
        <f t="shared" si="0"/>
        <v>849883.98600000003</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0</v>
      </c>
      <c r="D66" s="139">
        <f>PRRAS!E76</f>
        <v>9041319</v>
      </c>
      <c r="E66" s="139"/>
      <c r="F66" s="139"/>
      <c r="G66" s="140">
        <f t="shared" si="0"/>
        <v>1175371.47</v>
      </c>
      <c r="H66" s="140">
        <f t="shared" si="1"/>
        <v>0</v>
      </c>
      <c r="I66" s="141">
        <v>0</v>
      </c>
    </row>
    <row r="67" spans="1:9">
      <c r="A67" s="138">
        <v>151</v>
      </c>
      <c r="B67" s="139">
        <f>PRRAS!C77</f>
        <v>66</v>
      </c>
      <c r="C67" s="139">
        <f>PRRAS!D77</f>
        <v>0</v>
      </c>
      <c r="D67" s="139">
        <f>PRRAS!E77</f>
        <v>9041319</v>
      </c>
      <c r="E67" s="139"/>
      <c r="F67" s="139"/>
      <c r="G67" s="140">
        <f t="shared" si="0"/>
        <v>1193454.108</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377</v>
      </c>
      <c r="D72" s="139">
        <f>PRRAS!E82</f>
        <v>355</v>
      </c>
      <c r="E72" s="139"/>
      <c r="F72" s="139"/>
      <c r="G72" s="140">
        <f t="shared" si="2"/>
        <v>77.176999999999992</v>
      </c>
      <c r="H72" s="140">
        <f t="shared" si="3"/>
        <v>0</v>
      </c>
      <c r="I72" s="141">
        <v>0</v>
      </c>
    </row>
    <row r="73" spans="1:9">
      <c r="A73" s="138">
        <v>151</v>
      </c>
      <c r="B73" s="139">
        <f>PRRAS!C83</f>
        <v>72</v>
      </c>
      <c r="C73" s="139">
        <f>PRRAS!D83</f>
        <v>377</v>
      </c>
      <c r="D73" s="139">
        <f>PRRAS!E83</f>
        <v>355</v>
      </c>
      <c r="E73" s="139"/>
      <c r="F73" s="139"/>
      <c r="G73" s="140">
        <f t="shared" si="2"/>
        <v>78.263999999999996</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377</v>
      </c>
      <c r="D75" s="139">
        <f>PRRAS!E85</f>
        <v>355</v>
      </c>
      <c r="E75" s="139"/>
      <c r="F75" s="139"/>
      <c r="G75" s="140">
        <f t="shared" si="2"/>
        <v>80.438000000000002</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770165</v>
      </c>
      <c r="D103" s="139">
        <f>PRRAS!E113</f>
        <v>665560</v>
      </c>
      <c r="E103" s="139"/>
      <c r="F103" s="139"/>
      <c r="G103" s="140">
        <f t="shared" si="2"/>
        <v>214331.06999999998</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770165</v>
      </c>
      <c r="D109" s="139">
        <f>PRRAS!E119</f>
        <v>665560</v>
      </c>
      <c r="E109" s="139"/>
      <c r="F109" s="139"/>
      <c r="G109" s="140">
        <f t="shared" si="2"/>
        <v>226938.78</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770165</v>
      </c>
      <c r="D114" s="139">
        <f>PRRAS!E124</f>
        <v>665560</v>
      </c>
      <c r="E114" s="139"/>
      <c r="F114" s="139"/>
      <c r="G114" s="140">
        <f t="shared" si="2"/>
        <v>237445.20500000002</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123501</v>
      </c>
      <c r="D121" s="139">
        <f>PRRAS!E131</f>
        <v>128735</v>
      </c>
      <c r="E121" s="139"/>
      <c r="F121" s="139"/>
      <c r="G121" s="140">
        <f t="shared" si="2"/>
        <v>45716.52</v>
      </c>
      <c r="H121" s="140">
        <f t="shared" si="3"/>
        <v>0</v>
      </c>
      <c r="I121" s="141">
        <v>0</v>
      </c>
    </row>
    <row r="122" spans="1:9">
      <c r="A122" s="138">
        <v>151</v>
      </c>
      <c r="B122" s="139">
        <f>PRRAS!C132</f>
        <v>121</v>
      </c>
      <c r="C122" s="139">
        <f>PRRAS!D132</f>
        <v>119501</v>
      </c>
      <c r="D122" s="139">
        <f>PRRAS!E132</f>
        <v>125900</v>
      </c>
      <c r="E122" s="139"/>
      <c r="F122" s="139"/>
      <c r="G122" s="140">
        <f t="shared" si="2"/>
        <v>44927.421000000002</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119501</v>
      </c>
      <c r="D124" s="139">
        <f>PRRAS!E134</f>
        <v>125900</v>
      </c>
      <c r="E124" s="139"/>
      <c r="F124" s="139"/>
      <c r="G124" s="140">
        <f t="shared" si="2"/>
        <v>45670.023000000001</v>
      </c>
      <c r="H124" s="140">
        <f t="shared" si="3"/>
        <v>0</v>
      </c>
      <c r="I124" s="141">
        <v>0</v>
      </c>
    </row>
    <row r="125" spans="1:9">
      <c r="A125" s="138">
        <v>151</v>
      </c>
      <c r="B125" s="139">
        <f>PRRAS!C135</f>
        <v>124</v>
      </c>
      <c r="C125" s="139">
        <f>PRRAS!D135</f>
        <v>4000</v>
      </c>
      <c r="D125" s="139">
        <f>PRRAS!E135</f>
        <v>2835</v>
      </c>
      <c r="E125" s="139"/>
      <c r="F125" s="139"/>
      <c r="G125" s="140">
        <f t="shared" si="2"/>
        <v>1199.08</v>
      </c>
      <c r="H125" s="140">
        <f t="shared" si="3"/>
        <v>0</v>
      </c>
      <c r="I125" s="141">
        <v>0</v>
      </c>
    </row>
    <row r="126" spans="1:9">
      <c r="A126" s="138">
        <v>151</v>
      </c>
      <c r="B126" s="139">
        <f>PRRAS!C136</f>
        <v>125</v>
      </c>
      <c r="C126" s="139">
        <f>PRRAS!D136</f>
        <v>4000</v>
      </c>
      <c r="D126" s="139">
        <f>PRRAS!E136</f>
        <v>2835</v>
      </c>
      <c r="E126" s="139"/>
      <c r="F126" s="139"/>
      <c r="G126" s="140">
        <f t="shared" si="2"/>
        <v>1208.75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11590297</v>
      </c>
      <c r="D128" s="139">
        <f>PRRAS!E138</f>
        <v>2161976</v>
      </c>
      <c r="E128" s="139"/>
      <c r="F128" s="139"/>
      <c r="G128" s="140">
        <f t="shared" si="2"/>
        <v>2021109.6230000001</v>
      </c>
      <c r="H128" s="140">
        <f t="shared" si="3"/>
        <v>0</v>
      </c>
      <c r="I128" s="141">
        <v>0</v>
      </c>
    </row>
    <row r="129" spans="1:9">
      <c r="A129" s="138">
        <v>151</v>
      </c>
      <c r="B129" s="139">
        <f>PRRAS!C139</f>
        <v>128</v>
      </c>
      <c r="C129" s="139">
        <f>PRRAS!D139</f>
        <v>11590297</v>
      </c>
      <c r="D129" s="139">
        <f>PRRAS!E139</f>
        <v>2161976</v>
      </c>
      <c r="E129" s="139"/>
      <c r="F129" s="139"/>
      <c r="G129" s="140">
        <f t="shared" si="2"/>
        <v>2037023.872</v>
      </c>
      <c r="H129" s="140">
        <f t="shared" si="3"/>
        <v>0</v>
      </c>
      <c r="I129" s="141">
        <v>0</v>
      </c>
    </row>
    <row r="130" spans="1:9">
      <c r="A130" s="138">
        <v>151</v>
      </c>
      <c r="B130" s="139">
        <f>PRRAS!C140</f>
        <v>129</v>
      </c>
      <c r="C130" s="139">
        <f>PRRAS!D140</f>
        <v>11590297</v>
      </c>
      <c r="D130" s="139">
        <f>PRRAS!E140</f>
        <v>2161976</v>
      </c>
      <c r="E130" s="139"/>
      <c r="F130" s="139"/>
      <c r="G130" s="140">
        <f t="shared" si="2"/>
        <v>2052938.121</v>
      </c>
      <c r="H130" s="140">
        <f t="shared" si="3"/>
        <v>0</v>
      </c>
      <c r="I130" s="141">
        <v>0</v>
      </c>
    </row>
    <row r="131" spans="1:9">
      <c r="A131" s="138">
        <v>151</v>
      </c>
      <c r="B131" s="139">
        <f>PRRAS!C141</f>
        <v>130</v>
      </c>
      <c r="C131" s="139">
        <f>PRRAS!D141</f>
        <v>0</v>
      </c>
      <c r="D131" s="139">
        <f>PRRAS!E141</f>
        <v>0</v>
      </c>
      <c r="E131" s="139"/>
      <c r="F131" s="139"/>
      <c r="G131" s="140">
        <f t="shared" si="2"/>
        <v>0</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12222352</v>
      </c>
      <c r="D148" s="139">
        <f>PRRAS!E158</f>
        <v>11990103</v>
      </c>
      <c r="E148" s="139"/>
      <c r="F148" s="139"/>
      <c r="G148" s="140">
        <f t="shared" si="4"/>
        <v>5321776.0259999996</v>
      </c>
      <c r="H148" s="140">
        <f t="shared" si="5"/>
        <v>0</v>
      </c>
      <c r="I148" s="141">
        <v>0</v>
      </c>
    </row>
    <row r="149" spans="1:9">
      <c r="A149" s="138">
        <v>151</v>
      </c>
      <c r="B149" s="139">
        <f>PRRAS!C159</f>
        <v>148</v>
      </c>
      <c r="C149" s="139">
        <f>PRRAS!D159</f>
        <v>8984055</v>
      </c>
      <c r="D149" s="139">
        <f>PRRAS!E159</f>
        <v>8909481</v>
      </c>
      <c r="E149" s="139"/>
      <c r="F149" s="139"/>
      <c r="G149" s="140">
        <f t="shared" si="4"/>
        <v>3966846.5159999998</v>
      </c>
      <c r="H149" s="140">
        <f t="shared" si="5"/>
        <v>0</v>
      </c>
      <c r="I149" s="141">
        <v>0</v>
      </c>
    </row>
    <row r="150" spans="1:9">
      <c r="A150" s="138">
        <v>151</v>
      </c>
      <c r="B150" s="139">
        <f>PRRAS!C160</f>
        <v>149</v>
      </c>
      <c r="C150" s="139">
        <f>PRRAS!D160</f>
        <v>7610681</v>
      </c>
      <c r="D150" s="139">
        <f>PRRAS!E160</f>
        <v>7478804</v>
      </c>
      <c r="E150" s="139"/>
      <c r="F150" s="139"/>
      <c r="G150" s="140">
        <f t="shared" si="4"/>
        <v>3362675.0609999998</v>
      </c>
      <c r="H150" s="140">
        <f t="shared" si="5"/>
        <v>0</v>
      </c>
      <c r="I150" s="141">
        <v>0</v>
      </c>
    </row>
    <row r="151" spans="1:9">
      <c r="A151" s="138">
        <v>151</v>
      </c>
      <c r="B151" s="139">
        <f>PRRAS!C161</f>
        <v>150</v>
      </c>
      <c r="C151" s="139">
        <f>PRRAS!D161</f>
        <v>7610681</v>
      </c>
      <c r="D151" s="139">
        <f>PRRAS!E161</f>
        <v>7478804</v>
      </c>
      <c r="E151" s="139"/>
      <c r="F151" s="139"/>
      <c r="G151" s="140">
        <f t="shared" si="4"/>
        <v>3385243.35</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0</v>
      </c>
      <c r="D153" s="139">
        <f>PRRAS!E163</f>
        <v>0</v>
      </c>
      <c r="E153" s="139"/>
      <c r="F153" s="139"/>
      <c r="G153" s="140">
        <f t="shared" si="4"/>
        <v>0</v>
      </c>
      <c r="H153" s="140">
        <f t="shared" si="5"/>
        <v>0</v>
      </c>
      <c r="I153" s="141">
        <v>0</v>
      </c>
    </row>
    <row r="154" spans="1:9">
      <c r="A154" s="138">
        <v>151</v>
      </c>
      <c r="B154" s="139">
        <f>PRRAS!C164</f>
        <v>153</v>
      </c>
      <c r="C154" s="139">
        <f>PRRAS!D164</f>
        <v>0</v>
      </c>
      <c r="D154" s="139">
        <f>PRRAS!E164</f>
        <v>0</v>
      </c>
      <c r="E154" s="139"/>
      <c r="F154" s="139"/>
      <c r="G154" s="140">
        <f t="shared" si="4"/>
        <v>0</v>
      </c>
      <c r="H154" s="140">
        <f t="shared" si="5"/>
        <v>0</v>
      </c>
      <c r="I154" s="141">
        <v>0</v>
      </c>
    </row>
    <row r="155" spans="1:9">
      <c r="A155" s="138">
        <v>151</v>
      </c>
      <c r="B155" s="139">
        <f>PRRAS!C165</f>
        <v>154</v>
      </c>
      <c r="C155" s="139">
        <f>PRRAS!D165</f>
        <v>113974</v>
      </c>
      <c r="D155" s="139">
        <f>PRRAS!E165</f>
        <v>148106</v>
      </c>
      <c r="E155" s="139"/>
      <c r="F155" s="139"/>
      <c r="G155" s="140">
        <f t="shared" si="4"/>
        <v>63168.644</v>
      </c>
      <c r="H155" s="140">
        <f t="shared" si="5"/>
        <v>0</v>
      </c>
      <c r="I155" s="141">
        <v>0</v>
      </c>
    </row>
    <row r="156" spans="1:9">
      <c r="A156" s="138">
        <v>151</v>
      </c>
      <c r="B156" s="139">
        <f>PRRAS!C166</f>
        <v>155</v>
      </c>
      <c r="C156" s="139">
        <f>PRRAS!D166</f>
        <v>113974</v>
      </c>
      <c r="D156" s="139">
        <f>PRRAS!E166</f>
        <v>148106</v>
      </c>
      <c r="E156" s="139"/>
      <c r="F156" s="139"/>
      <c r="G156" s="140">
        <f t="shared" si="4"/>
        <v>63578.83</v>
      </c>
      <c r="H156" s="140">
        <f t="shared" si="5"/>
        <v>0</v>
      </c>
      <c r="I156" s="141">
        <v>0</v>
      </c>
    </row>
    <row r="157" spans="1:9">
      <c r="A157" s="138">
        <v>151</v>
      </c>
      <c r="B157" s="139">
        <f>PRRAS!C167</f>
        <v>156</v>
      </c>
      <c r="C157" s="139">
        <f>PRRAS!D167</f>
        <v>1259400</v>
      </c>
      <c r="D157" s="139">
        <f>PRRAS!E167</f>
        <v>1282571</v>
      </c>
      <c r="E157" s="139"/>
      <c r="F157" s="139"/>
      <c r="G157" s="140">
        <f t="shared" si="4"/>
        <v>596628.55200000003</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1125557</v>
      </c>
      <c r="D159" s="139">
        <f>PRRAS!E169</f>
        <v>1152607</v>
      </c>
      <c r="E159" s="139"/>
      <c r="F159" s="139"/>
      <c r="G159" s="140">
        <f t="shared" si="4"/>
        <v>542061.81799999997</v>
      </c>
      <c r="H159" s="140">
        <f t="shared" si="5"/>
        <v>0</v>
      </c>
      <c r="I159" s="141">
        <v>0</v>
      </c>
    </row>
    <row r="160" spans="1:9">
      <c r="A160" s="138">
        <v>151</v>
      </c>
      <c r="B160" s="139">
        <f>PRRAS!C170</f>
        <v>159</v>
      </c>
      <c r="C160" s="139">
        <f>PRRAS!D170</f>
        <v>133843</v>
      </c>
      <c r="D160" s="139">
        <f>PRRAS!E170</f>
        <v>129964</v>
      </c>
      <c r="E160" s="139"/>
      <c r="F160" s="139"/>
      <c r="G160" s="140">
        <f t="shared" si="4"/>
        <v>62609.589</v>
      </c>
      <c r="H160" s="140">
        <f t="shared" si="5"/>
        <v>0</v>
      </c>
      <c r="I160" s="141">
        <v>0</v>
      </c>
    </row>
    <row r="161" spans="1:9">
      <c r="A161" s="138">
        <v>151</v>
      </c>
      <c r="B161" s="139">
        <f>PRRAS!C171</f>
        <v>160</v>
      </c>
      <c r="C161" s="139">
        <f>PRRAS!D171</f>
        <v>2736756</v>
      </c>
      <c r="D161" s="139">
        <f>PRRAS!E171</f>
        <v>2685131</v>
      </c>
      <c r="E161" s="139"/>
      <c r="F161" s="139"/>
      <c r="G161" s="140">
        <f t="shared" si="4"/>
        <v>1297122.8800000001</v>
      </c>
      <c r="H161" s="140">
        <f t="shared" si="5"/>
        <v>0</v>
      </c>
      <c r="I161" s="141">
        <v>0</v>
      </c>
    </row>
    <row r="162" spans="1:9">
      <c r="A162" s="138">
        <v>151</v>
      </c>
      <c r="B162" s="139">
        <f>PRRAS!C172</f>
        <v>161</v>
      </c>
      <c r="C162" s="139">
        <f>PRRAS!D172</f>
        <v>337158</v>
      </c>
      <c r="D162" s="139">
        <f>PRRAS!E172</f>
        <v>266594</v>
      </c>
      <c r="E162" s="139"/>
      <c r="F162" s="139"/>
      <c r="G162" s="140">
        <f t="shared" si="4"/>
        <v>140125.70600000001</v>
      </c>
      <c r="H162" s="140">
        <f t="shared" si="5"/>
        <v>0</v>
      </c>
      <c r="I162" s="141">
        <v>0</v>
      </c>
    </row>
    <row r="163" spans="1:9">
      <c r="A163" s="138">
        <v>151</v>
      </c>
      <c r="B163" s="139">
        <f>PRRAS!C173</f>
        <v>162</v>
      </c>
      <c r="C163" s="139">
        <f>PRRAS!D173</f>
        <v>48614</v>
      </c>
      <c r="D163" s="139">
        <f>PRRAS!E173</f>
        <v>60551</v>
      </c>
      <c r="E163" s="139"/>
      <c r="F163" s="139"/>
      <c r="G163" s="140">
        <f t="shared" si="4"/>
        <v>27493.992000000002</v>
      </c>
      <c r="H163" s="140">
        <f t="shared" si="5"/>
        <v>0</v>
      </c>
      <c r="I163" s="141">
        <v>0</v>
      </c>
    </row>
    <row r="164" spans="1:9">
      <c r="A164" s="138">
        <v>151</v>
      </c>
      <c r="B164" s="139">
        <f>PRRAS!C174</f>
        <v>163</v>
      </c>
      <c r="C164" s="139">
        <f>PRRAS!D174</f>
        <v>286095</v>
      </c>
      <c r="D164" s="139">
        <f>PRRAS!E174</f>
        <v>201408</v>
      </c>
      <c r="E164" s="139"/>
      <c r="F164" s="139"/>
      <c r="G164" s="140">
        <f t="shared" si="4"/>
        <v>112292.493</v>
      </c>
      <c r="H164" s="140">
        <f t="shared" si="5"/>
        <v>0</v>
      </c>
      <c r="I164" s="141">
        <v>0</v>
      </c>
    </row>
    <row r="165" spans="1:9">
      <c r="A165" s="138">
        <v>151</v>
      </c>
      <c r="B165" s="139">
        <f>PRRAS!C175</f>
        <v>164</v>
      </c>
      <c r="C165" s="139">
        <f>PRRAS!D175</f>
        <v>2449</v>
      </c>
      <c r="D165" s="139">
        <f>PRRAS!E175</f>
        <v>4635</v>
      </c>
      <c r="E165" s="139"/>
      <c r="F165" s="139"/>
      <c r="G165" s="140">
        <f t="shared" si="4"/>
        <v>1921.9160000000002</v>
      </c>
      <c r="H165" s="140">
        <f t="shared" si="5"/>
        <v>0</v>
      </c>
      <c r="I165" s="141">
        <v>0</v>
      </c>
    </row>
    <row r="166" spans="1:9">
      <c r="A166" s="138">
        <v>151</v>
      </c>
      <c r="B166" s="139">
        <f>PRRAS!C176</f>
        <v>165</v>
      </c>
      <c r="C166" s="139">
        <f>PRRAS!D176</f>
        <v>0</v>
      </c>
      <c r="D166" s="139">
        <f>PRRAS!E176</f>
        <v>0</v>
      </c>
      <c r="E166" s="139"/>
      <c r="F166" s="139"/>
      <c r="G166" s="140">
        <f t="shared" si="4"/>
        <v>0</v>
      </c>
      <c r="H166" s="140">
        <f t="shared" si="5"/>
        <v>0</v>
      </c>
      <c r="I166" s="141">
        <v>0</v>
      </c>
    </row>
    <row r="167" spans="1:9">
      <c r="A167" s="138">
        <v>151</v>
      </c>
      <c r="B167" s="139">
        <f>PRRAS!C177</f>
        <v>166</v>
      </c>
      <c r="C167" s="139">
        <f>PRRAS!D177</f>
        <v>1700501</v>
      </c>
      <c r="D167" s="139">
        <f>PRRAS!E177</f>
        <v>1778072</v>
      </c>
      <c r="E167" s="139"/>
      <c r="F167" s="139"/>
      <c r="G167" s="140">
        <f t="shared" si="4"/>
        <v>872603.07000000007</v>
      </c>
      <c r="H167" s="140">
        <f t="shared" si="5"/>
        <v>0</v>
      </c>
      <c r="I167" s="141">
        <v>0</v>
      </c>
    </row>
    <row r="168" spans="1:9">
      <c r="A168" s="138">
        <v>151</v>
      </c>
      <c r="B168" s="139">
        <f>PRRAS!C178</f>
        <v>167</v>
      </c>
      <c r="C168" s="139">
        <f>PRRAS!D178</f>
        <v>136540</v>
      </c>
      <c r="D168" s="139">
        <f>PRRAS!E178</f>
        <v>153004</v>
      </c>
      <c r="E168" s="139"/>
      <c r="F168" s="139"/>
      <c r="G168" s="140">
        <f t="shared" si="4"/>
        <v>73905.516000000003</v>
      </c>
      <c r="H168" s="140">
        <f t="shared" si="5"/>
        <v>0</v>
      </c>
      <c r="I168" s="141">
        <v>0</v>
      </c>
    </row>
    <row r="169" spans="1:9">
      <c r="A169" s="138">
        <v>151</v>
      </c>
      <c r="B169" s="139">
        <f>PRRAS!C179</f>
        <v>168</v>
      </c>
      <c r="C169" s="139">
        <f>PRRAS!D179</f>
        <v>249297</v>
      </c>
      <c r="D169" s="139">
        <f>PRRAS!E179</f>
        <v>319850</v>
      </c>
      <c r="E169" s="139"/>
      <c r="F169" s="139"/>
      <c r="G169" s="140">
        <f t="shared" si="4"/>
        <v>149351.49600000001</v>
      </c>
      <c r="H169" s="140">
        <f t="shared" si="5"/>
        <v>0</v>
      </c>
      <c r="I169" s="141">
        <v>0</v>
      </c>
    </row>
    <row r="170" spans="1:9">
      <c r="A170" s="138">
        <v>151</v>
      </c>
      <c r="B170" s="139">
        <f>PRRAS!C180</f>
        <v>169</v>
      </c>
      <c r="C170" s="139">
        <f>PRRAS!D180</f>
        <v>1212554</v>
      </c>
      <c r="D170" s="139">
        <f>PRRAS!E180</f>
        <v>1215242</v>
      </c>
      <c r="E170" s="139"/>
      <c r="F170" s="139"/>
      <c r="G170" s="140">
        <f t="shared" si="4"/>
        <v>615673.42200000002</v>
      </c>
      <c r="H170" s="140">
        <f t="shared" si="5"/>
        <v>0</v>
      </c>
      <c r="I170" s="141">
        <v>0</v>
      </c>
    </row>
    <row r="171" spans="1:9">
      <c r="A171" s="138">
        <v>151</v>
      </c>
      <c r="B171" s="139">
        <f>PRRAS!C181</f>
        <v>170</v>
      </c>
      <c r="C171" s="139">
        <f>PRRAS!D181</f>
        <v>82567</v>
      </c>
      <c r="D171" s="139">
        <f>PRRAS!E181</f>
        <v>56254</v>
      </c>
      <c r="E171" s="139"/>
      <c r="F171" s="139"/>
      <c r="G171" s="140">
        <f t="shared" si="4"/>
        <v>33162.75</v>
      </c>
      <c r="H171" s="140">
        <f t="shared" si="5"/>
        <v>0</v>
      </c>
      <c r="I171" s="141">
        <v>0</v>
      </c>
    </row>
    <row r="172" spans="1:9">
      <c r="A172" s="138">
        <v>151</v>
      </c>
      <c r="B172" s="139">
        <f>PRRAS!C182</f>
        <v>171</v>
      </c>
      <c r="C172" s="139">
        <f>PRRAS!D182</f>
        <v>19543</v>
      </c>
      <c r="D172" s="139">
        <f>PRRAS!E182</f>
        <v>31922</v>
      </c>
      <c r="E172" s="139"/>
      <c r="F172" s="139"/>
      <c r="G172" s="140">
        <f t="shared" si="4"/>
        <v>14259.177000000001</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0</v>
      </c>
      <c r="D174" s="139">
        <f>PRRAS!E184</f>
        <v>1800</v>
      </c>
      <c r="E174" s="139"/>
      <c r="F174" s="139"/>
      <c r="G174" s="140">
        <f t="shared" si="4"/>
        <v>622.79999999999995</v>
      </c>
      <c r="H174" s="140">
        <f t="shared" si="5"/>
        <v>0</v>
      </c>
      <c r="I174" s="141">
        <v>0</v>
      </c>
    </row>
    <row r="175" spans="1:9">
      <c r="A175" s="138">
        <v>151</v>
      </c>
      <c r="B175" s="139">
        <f>PRRAS!C185</f>
        <v>174</v>
      </c>
      <c r="C175" s="139">
        <f>PRRAS!D185</f>
        <v>449519</v>
      </c>
      <c r="D175" s="139">
        <f>PRRAS!E185</f>
        <v>426906</v>
      </c>
      <c r="E175" s="139"/>
      <c r="F175" s="139"/>
      <c r="G175" s="140">
        <f t="shared" si="4"/>
        <v>226779.59399999998</v>
      </c>
      <c r="H175" s="140">
        <f t="shared" si="5"/>
        <v>0</v>
      </c>
      <c r="I175" s="141">
        <v>0</v>
      </c>
    </row>
    <row r="176" spans="1:9">
      <c r="A176" s="138">
        <v>151</v>
      </c>
      <c r="B176" s="139">
        <f>PRRAS!C186</f>
        <v>175</v>
      </c>
      <c r="C176" s="139">
        <f>PRRAS!D186</f>
        <v>105782</v>
      </c>
      <c r="D176" s="139">
        <f>PRRAS!E186</f>
        <v>94509</v>
      </c>
      <c r="E176" s="139"/>
      <c r="F176" s="139"/>
      <c r="G176" s="140">
        <f t="shared" si="4"/>
        <v>51590</v>
      </c>
      <c r="H176" s="140">
        <f t="shared" si="5"/>
        <v>0</v>
      </c>
      <c r="I176" s="141">
        <v>0</v>
      </c>
    </row>
    <row r="177" spans="1:9">
      <c r="A177" s="138">
        <v>151</v>
      </c>
      <c r="B177" s="139">
        <f>PRRAS!C187</f>
        <v>176</v>
      </c>
      <c r="C177" s="139">
        <f>PRRAS!D187</f>
        <v>99969</v>
      </c>
      <c r="D177" s="139">
        <f>PRRAS!E187</f>
        <v>122091</v>
      </c>
      <c r="E177" s="139"/>
      <c r="F177" s="139"/>
      <c r="G177" s="140">
        <f t="shared" si="4"/>
        <v>60570.575999999994</v>
      </c>
      <c r="H177" s="140">
        <f t="shared" si="5"/>
        <v>0</v>
      </c>
      <c r="I177" s="141">
        <v>0</v>
      </c>
    </row>
    <row r="178" spans="1:9">
      <c r="A178" s="138">
        <v>151</v>
      </c>
      <c r="B178" s="139">
        <f>PRRAS!C188</f>
        <v>177</v>
      </c>
      <c r="C178" s="139">
        <f>PRRAS!D188</f>
        <v>3125</v>
      </c>
      <c r="D178" s="139">
        <f>PRRAS!E188</f>
        <v>553</v>
      </c>
      <c r="E178" s="139"/>
      <c r="F178" s="139"/>
      <c r="G178" s="140">
        <f t="shared" si="4"/>
        <v>748.88699999999994</v>
      </c>
      <c r="H178" s="140">
        <f t="shared" si="5"/>
        <v>0</v>
      </c>
      <c r="I178" s="141">
        <v>0</v>
      </c>
    </row>
    <row r="179" spans="1:9">
      <c r="A179" s="138">
        <v>151</v>
      </c>
      <c r="B179" s="139">
        <f>PRRAS!C189</f>
        <v>178</v>
      </c>
      <c r="C179" s="139">
        <f>PRRAS!D189</f>
        <v>110012</v>
      </c>
      <c r="D179" s="139">
        <f>PRRAS!E189</f>
        <v>102201</v>
      </c>
      <c r="E179" s="139"/>
      <c r="F179" s="139"/>
      <c r="G179" s="140">
        <f t="shared" si="4"/>
        <v>55965.691999999995</v>
      </c>
      <c r="H179" s="140">
        <f t="shared" si="5"/>
        <v>0</v>
      </c>
      <c r="I179" s="141">
        <v>0</v>
      </c>
    </row>
    <row r="180" spans="1:9">
      <c r="A180" s="138">
        <v>151</v>
      </c>
      <c r="B180" s="139">
        <f>PRRAS!C190</f>
        <v>179</v>
      </c>
      <c r="C180" s="139">
        <f>PRRAS!D190</f>
        <v>1141</v>
      </c>
      <c r="D180" s="139">
        <f>PRRAS!E190</f>
        <v>1141</v>
      </c>
      <c r="E180" s="139"/>
      <c r="F180" s="139"/>
      <c r="G180" s="140">
        <f t="shared" si="4"/>
        <v>612.71699999999998</v>
      </c>
      <c r="H180" s="140">
        <f t="shared" si="5"/>
        <v>0</v>
      </c>
      <c r="I180" s="141">
        <v>0</v>
      </c>
    </row>
    <row r="181" spans="1:9">
      <c r="A181" s="138">
        <v>151</v>
      </c>
      <c r="B181" s="139">
        <f>PRRAS!C191</f>
        <v>180</v>
      </c>
      <c r="C181" s="139">
        <f>PRRAS!D191</f>
        <v>21846</v>
      </c>
      <c r="D181" s="139">
        <f>PRRAS!E191</f>
        <v>19321</v>
      </c>
      <c r="E181" s="139"/>
      <c r="F181" s="139"/>
      <c r="G181" s="140">
        <f t="shared" si="4"/>
        <v>10887.84</v>
      </c>
      <c r="H181" s="140">
        <f t="shared" si="5"/>
        <v>0</v>
      </c>
      <c r="I181" s="141">
        <v>0</v>
      </c>
    </row>
    <row r="182" spans="1:9">
      <c r="A182" s="138">
        <v>151</v>
      </c>
      <c r="B182" s="139">
        <f>PRRAS!C192</f>
        <v>181</v>
      </c>
      <c r="C182" s="139">
        <f>PRRAS!D192</f>
        <v>70768</v>
      </c>
      <c r="D182" s="139">
        <f>PRRAS!E192</f>
        <v>48487</v>
      </c>
      <c r="E182" s="139"/>
      <c r="F182" s="139"/>
      <c r="G182" s="140">
        <f t="shared" si="4"/>
        <v>30361.302</v>
      </c>
      <c r="H182" s="140">
        <f t="shared" si="5"/>
        <v>0</v>
      </c>
      <c r="I182" s="141">
        <v>0</v>
      </c>
    </row>
    <row r="183" spans="1:9">
      <c r="A183" s="138">
        <v>151</v>
      </c>
      <c r="B183" s="139">
        <f>PRRAS!C193</f>
        <v>182</v>
      </c>
      <c r="C183" s="139">
        <f>PRRAS!D193</f>
        <v>7375</v>
      </c>
      <c r="D183" s="139">
        <f>PRRAS!E193</f>
        <v>9050</v>
      </c>
      <c r="E183" s="139"/>
      <c r="F183" s="139"/>
      <c r="G183" s="140">
        <f t="shared" si="4"/>
        <v>4636.45</v>
      </c>
      <c r="H183" s="140">
        <f t="shared" si="5"/>
        <v>0</v>
      </c>
      <c r="I183" s="141">
        <v>0</v>
      </c>
    </row>
    <row r="184" spans="1:9">
      <c r="A184" s="138">
        <v>151</v>
      </c>
      <c r="B184" s="139">
        <f>PRRAS!C194</f>
        <v>183</v>
      </c>
      <c r="C184" s="139">
        <f>PRRAS!D194</f>
        <v>29501</v>
      </c>
      <c r="D184" s="139">
        <f>PRRAS!E194</f>
        <v>29553</v>
      </c>
      <c r="E184" s="139"/>
      <c r="F184" s="139"/>
      <c r="G184" s="140">
        <f t="shared" si="4"/>
        <v>16215.081</v>
      </c>
      <c r="H184" s="140">
        <f t="shared" si="5"/>
        <v>0</v>
      </c>
      <c r="I184" s="141">
        <v>0</v>
      </c>
    </row>
    <row r="185" spans="1:9">
      <c r="A185" s="138">
        <v>151</v>
      </c>
      <c r="B185" s="139">
        <f>PRRAS!C195</f>
        <v>184</v>
      </c>
      <c r="C185" s="139">
        <f>PRRAS!D195</f>
        <v>31665</v>
      </c>
      <c r="D185" s="139">
        <f>PRRAS!E195</f>
        <v>72208</v>
      </c>
      <c r="E185" s="139"/>
      <c r="F185" s="139"/>
      <c r="G185" s="140">
        <f t="shared" si="4"/>
        <v>32398.903999999999</v>
      </c>
      <c r="H185" s="140">
        <f t="shared" si="5"/>
        <v>0</v>
      </c>
      <c r="I185" s="141">
        <v>0</v>
      </c>
    </row>
    <row r="186" spans="1:9">
      <c r="A186" s="138">
        <v>151</v>
      </c>
      <c r="B186" s="139">
        <f>PRRAS!C196</f>
        <v>185</v>
      </c>
      <c r="C186" s="139">
        <f>PRRAS!D196</f>
        <v>31665</v>
      </c>
      <c r="D186" s="139">
        <f>PRRAS!E196</f>
        <v>72208</v>
      </c>
      <c r="E186" s="139"/>
      <c r="F186" s="139"/>
      <c r="G186" s="140">
        <f t="shared" si="4"/>
        <v>32574.985000000001</v>
      </c>
      <c r="H186" s="140">
        <f t="shared" si="5"/>
        <v>0</v>
      </c>
      <c r="I186" s="141">
        <v>0</v>
      </c>
    </row>
    <row r="187" spans="1:9">
      <c r="A187" s="138">
        <v>151</v>
      </c>
      <c r="B187" s="139">
        <f>PRRAS!C197</f>
        <v>186</v>
      </c>
      <c r="C187" s="139">
        <f>PRRAS!D197</f>
        <v>217913</v>
      </c>
      <c r="D187" s="139">
        <f>PRRAS!E197</f>
        <v>141351</v>
      </c>
      <c r="E187" s="139"/>
      <c r="F187" s="139"/>
      <c r="G187" s="140">
        <f t="shared" si="4"/>
        <v>93114.39</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25551</v>
      </c>
      <c r="D189" s="139">
        <f>PRRAS!E199</f>
        <v>22722</v>
      </c>
      <c r="E189" s="139"/>
      <c r="F189" s="139"/>
      <c r="G189" s="140">
        <f t="shared" si="4"/>
        <v>13347.06</v>
      </c>
      <c r="H189" s="140">
        <f t="shared" si="5"/>
        <v>0</v>
      </c>
      <c r="I189" s="141">
        <v>0</v>
      </c>
    </row>
    <row r="190" spans="1:9">
      <c r="A190" s="138">
        <v>151</v>
      </c>
      <c r="B190" s="139">
        <f>PRRAS!C200</f>
        <v>189</v>
      </c>
      <c r="C190" s="139">
        <f>PRRAS!D200</f>
        <v>870</v>
      </c>
      <c r="D190" s="139">
        <f>PRRAS!E200</f>
        <v>1878</v>
      </c>
      <c r="E190" s="139"/>
      <c r="F190" s="139"/>
      <c r="G190" s="140">
        <f t="shared" si="4"/>
        <v>874.31399999999996</v>
      </c>
      <c r="H190" s="140">
        <f t="shared" si="5"/>
        <v>0</v>
      </c>
      <c r="I190" s="141">
        <v>0</v>
      </c>
    </row>
    <row r="191" spans="1:9">
      <c r="A191" s="138">
        <v>151</v>
      </c>
      <c r="B191" s="139">
        <f>PRRAS!C201</f>
        <v>190</v>
      </c>
      <c r="C191" s="139">
        <f>PRRAS!D201</f>
        <v>1200</v>
      </c>
      <c r="D191" s="139">
        <f>PRRAS!E201</f>
        <v>1200</v>
      </c>
      <c r="E191" s="139"/>
      <c r="F191" s="139"/>
      <c r="G191" s="140">
        <f t="shared" si="4"/>
        <v>684</v>
      </c>
      <c r="H191" s="140">
        <f t="shared" si="5"/>
        <v>0</v>
      </c>
      <c r="I191" s="141">
        <v>0</v>
      </c>
    </row>
    <row r="192" spans="1:9">
      <c r="A192" s="138">
        <v>151</v>
      </c>
      <c r="B192" s="139">
        <f>PRRAS!C202</f>
        <v>191</v>
      </c>
      <c r="C192" s="139">
        <f>PRRAS!D202</f>
        <v>5341</v>
      </c>
      <c r="D192" s="139">
        <f>PRRAS!E202</f>
        <v>23706</v>
      </c>
      <c r="E192" s="139"/>
      <c r="F192" s="139"/>
      <c r="G192" s="140">
        <f t="shared" si="4"/>
        <v>10075.823</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184951</v>
      </c>
      <c r="D194" s="139">
        <f>PRRAS!E204</f>
        <v>91845</v>
      </c>
      <c r="E194" s="139"/>
      <c r="F194" s="139"/>
      <c r="G194" s="140">
        <f t="shared" si="4"/>
        <v>71147.713000000003</v>
      </c>
      <c r="H194" s="140">
        <f t="shared" si="5"/>
        <v>0</v>
      </c>
      <c r="I194" s="141">
        <v>0</v>
      </c>
    </row>
    <row r="195" spans="1:9">
      <c r="A195" s="138">
        <v>151</v>
      </c>
      <c r="B195" s="139">
        <f>PRRAS!C205</f>
        <v>194</v>
      </c>
      <c r="C195" s="139">
        <f>PRRAS!D205</f>
        <v>18372</v>
      </c>
      <c r="D195" s="139">
        <f>PRRAS!E205</f>
        <v>5061</v>
      </c>
      <c r="E195" s="139"/>
      <c r="F195" s="139"/>
      <c r="G195" s="140">
        <f t="shared" si="4"/>
        <v>5527.8360000000002</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18372</v>
      </c>
      <c r="D209" s="139">
        <f>PRRAS!E219</f>
        <v>5061</v>
      </c>
      <c r="E209" s="139"/>
      <c r="F209" s="139"/>
      <c r="G209" s="140">
        <f t="shared" si="6"/>
        <v>5926.7519999999995</v>
      </c>
      <c r="H209" s="140">
        <f t="shared" si="7"/>
        <v>0</v>
      </c>
      <c r="I209" s="141">
        <v>0</v>
      </c>
    </row>
    <row r="210" spans="1:9">
      <c r="A210" s="138">
        <v>151</v>
      </c>
      <c r="B210" s="139">
        <f>PRRAS!C220</f>
        <v>209</v>
      </c>
      <c r="C210" s="139">
        <f>PRRAS!D220</f>
        <v>2220</v>
      </c>
      <c r="D210" s="139">
        <f>PRRAS!E220</f>
        <v>1020</v>
      </c>
      <c r="E210" s="139"/>
      <c r="F210" s="139"/>
      <c r="G210" s="140">
        <f t="shared" si="6"/>
        <v>890.33999999999992</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28</v>
      </c>
      <c r="D212" s="139">
        <f>PRRAS!E222</f>
        <v>0</v>
      </c>
      <c r="E212" s="139"/>
      <c r="F212" s="139"/>
      <c r="G212" s="140">
        <f t="shared" si="6"/>
        <v>5.9079999999999995</v>
      </c>
      <c r="H212" s="140">
        <f t="shared" si="7"/>
        <v>0</v>
      </c>
      <c r="I212" s="141">
        <v>0</v>
      </c>
    </row>
    <row r="213" spans="1:9">
      <c r="A213" s="138">
        <v>151</v>
      </c>
      <c r="B213" s="139">
        <f>PRRAS!C223</f>
        <v>212</v>
      </c>
      <c r="C213" s="139">
        <f>PRRAS!D223</f>
        <v>16124</v>
      </c>
      <c r="D213" s="139">
        <f>PRRAS!E223</f>
        <v>4041</v>
      </c>
      <c r="E213" s="139"/>
      <c r="F213" s="139"/>
      <c r="G213" s="140">
        <f t="shared" si="6"/>
        <v>5131.6719999999996</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479169</v>
      </c>
      <c r="D240" s="139">
        <f>PRRAS!E250</f>
        <v>390430</v>
      </c>
      <c r="E240" s="139"/>
      <c r="F240" s="139"/>
      <c r="G240" s="140">
        <f t="shared" si="6"/>
        <v>301146.93099999998</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479169</v>
      </c>
      <c r="D246" s="139">
        <f>PRRAS!E256</f>
        <v>390430</v>
      </c>
      <c r="E246" s="139"/>
      <c r="F246" s="139"/>
      <c r="G246" s="140">
        <f t="shared" si="6"/>
        <v>308707.10499999998</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479169</v>
      </c>
      <c r="D248" s="139">
        <f>PRRAS!E258</f>
        <v>390430</v>
      </c>
      <c r="E248" s="139"/>
      <c r="F248" s="139"/>
      <c r="G248" s="140">
        <f t="shared" si="6"/>
        <v>311227.163</v>
      </c>
      <c r="H248" s="140">
        <f t="shared" si="7"/>
        <v>0</v>
      </c>
      <c r="I248" s="141">
        <v>0</v>
      </c>
    </row>
    <row r="249" spans="1:9">
      <c r="A249" s="138">
        <v>151</v>
      </c>
      <c r="B249" s="139">
        <f>PRRAS!C259</f>
        <v>248</v>
      </c>
      <c r="C249" s="139">
        <f>PRRAS!D259</f>
        <v>4000</v>
      </c>
      <c r="D249" s="139">
        <f>PRRAS!E259</f>
        <v>0</v>
      </c>
      <c r="E249" s="139"/>
      <c r="F249" s="139"/>
      <c r="G249" s="140">
        <f t="shared" si="6"/>
        <v>992</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4000</v>
      </c>
      <c r="D256" s="139">
        <f>PRRAS!E266</f>
        <v>0</v>
      </c>
      <c r="E256" s="139"/>
      <c r="F256" s="139"/>
      <c r="G256" s="140">
        <f t="shared" si="6"/>
        <v>1020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4000</v>
      </c>
      <c r="D260" s="139">
        <f>PRRAS!E270</f>
        <v>0</v>
      </c>
      <c r="E260" s="139"/>
      <c r="F260" s="139"/>
      <c r="G260" s="140">
        <f t="shared" si="6"/>
        <v>1036</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12222352</v>
      </c>
      <c r="D273" s="139">
        <f>PRRAS!E283</f>
        <v>11990103</v>
      </c>
      <c r="E273" s="139"/>
      <c r="F273" s="139"/>
      <c r="G273" s="140">
        <f t="shared" si="8"/>
        <v>9847095.7760000005</v>
      </c>
      <c r="H273" s="140">
        <f t="shared" si="9"/>
        <v>0</v>
      </c>
      <c r="I273" s="141">
        <v>0</v>
      </c>
    </row>
    <row r="274" spans="1:9">
      <c r="A274" s="138">
        <v>151</v>
      </c>
      <c r="B274" s="139">
        <f>PRRAS!C284</f>
        <v>273</v>
      </c>
      <c r="C274" s="139">
        <f>PRRAS!D284</f>
        <v>261988</v>
      </c>
      <c r="D274" s="139">
        <f>PRRAS!E284</f>
        <v>7842</v>
      </c>
      <c r="E274" s="139"/>
      <c r="F274" s="139"/>
      <c r="G274" s="140">
        <f t="shared" si="8"/>
        <v>75804.456000000006</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135803</v>
      </c>
      <c r="D276" s="139">
        <f>PRRAS!E286</f>
        <v>90760</v>
      </c>
      <c r="E276" s="139"/>
      <c r="F276" s="139"/>
      <c r="G276" s="140">
        <f t="shared" si="8"/>
        <v>87263.825000000012</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1248</v>
      </c>
      <c r="D282" s="139">
        <f>PRRAS!E293</f>
        <v>1538</v>
      </c>
      <c r="E282" s="139"/>
      <c r="F282" s="139"/>
      <c r="G282" s="140">
        <f t="shared" si="8"/>
        <v>1215.0440000000001</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1248</v>
      </c>
      <c r="D295" s="139">
        <f>PRRAS!E306</f>
        <v>1538</v>
      </c>
      <c r="E295" s="139"/>
      <c r="F295" s="139"/>
      <c r="G295" s="140">
        <f t="shared" si="8"/>
        <v>1271.2559999999999</v>
      </c>
      <c r="H295" s="140">
        <f t="shared" si="9"/>
        <v>0</v>
      </c>
      <c r="I295" s="141">
        <v>0</v>
      </c>
    </row>
    <row r="296" spans="1:9">
      <c r="A296" s="138">
        <v>151</v>
      </c>
      <c r="B296" s="139">
        <f>PRRAS!C307</f>
        <v>295</v>
      </c>
      <c r="C296" s="139">
        <f>PRRAS!D307</f>
        <v>1248</v>
      </c>
      <c r="D296" s="139">
        <f>PRRAS!E307</f>
        <v>1538</v>
      </c>
      <c r="E296" s="139"/>
      <c r="F296" s="139"/>
      <c r="G296" s="140">
        <f t="shared" si="8"/>
        <v>1275.58</v>
      </c>
      <c r="H296" s="140">
        <f t="shared" si="9"/>
        <v>0</v>
      </c>
      <c r="I296" s="141">
        <v>0</v>
      </c>
    </row>
    <row r="297" spans="1:9">
      <c r="A297" s="138">
        <v>151</v>
      </c>
      <c r="B297" s="139">
        <f>PRRAS!C308</f>
        <v>296</v>
      </c>
      <c r="C297" s="139">
        <f>PRRAS!D308</f>
        <v>1248</v>
      </c>
      <c r="D297" s="139">
        <f>PRRAS!E308</f>
        <v>1538</v>
      </c>
      <c r="E297" s="139"/>
      <c r="F297" s="139"/>
      <c r="G297" s="140">
        <f t="shared" si="8"/>
        <v>1279.904</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308279</v>
      </c>
      <c r="D335" s="139">
        <f>PRRAS!E346</f>
        <v>160054</v>
      </c>
      <c r="E335" s="139"/>
      <c r="F335" s="139"/>
      <c r="G335" s="140">
        <f t="shared" si="10"/>
        <v>209881.258</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271629</v>
      </c>
      <c r="D348" s="139">
        <f>PRRAS!E359</f>
        <v>160054</v>
      </c>
      <c r="E348" s="139"/>
      <c r="F348" s="139"/>
      <c r="G348" s="140">
        <f t="shared" si="10"/>
        <v>205332.73899999997</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265015</v>
      </c>
      <c r="D354" s="139">
        <f>PRRAS!E365</f>
        <v>155865</v>
      </c>
      <c r="E354" s="139"/>
      <c r="F354" s="139"/>
      <c r="G354" s="140">
        <f t="shared" si="10"/>
        <v>203590.98499999999</v>
      </c>
      <c r="H354" s="140">
        <f t="shared" si="11"/>
        <v>0</v>
      </c>
      <c r="I354" s="141">
        <v>0</v>
      </c>
    </row>
    <row r="355" spans="1:9">
      <c r="A355" s="138">
        <v>151</v>
      </c>
      <c r="B355" s="139">
        <f>PRRAS!C366</f>
        <v>354</v>
      </c>
      <c r="C355" s="139">
        <f>PRRAS!D366</f>
        <v>221466</v>
      </c>
      <c r="D355" s="139">
        <f>PRRAS!E366</f>
        <v>74198</v>
      </c>
      <c r="E355" s="139"/>
      <c r="F355" s="139"/>
      <c r="G355" s="140">
        <f t="shared" si="10"/>
        <v>130931.14799999999</v>
      </c>
      <c r="H355" s="140">
        <f t="shared" si="11"/>
        <v>0</v>
      </c>
      <c r="I355" s="141">
        <v>0</v>
      </c>
    </row>
    <row r="356" spans="1:9">
      <c r="A356" s="138">
        <v>151</v>
      </c>
      <c r="B356" s="139">
        <f>PRRAS!C367</f>
        <v>355</v>
      </c>
      <c r="C356" s="139">
        <f>PRRAS!D367</f>
        <v>0</v>
      </c>
      <c r="D356" s="139">
        <f>PRRAS!E367</f>
        <v>0</v>
      </c>
      <c r="E356" s="139"/>
      <c r="F356" s="139"/>
      <c r="G356" s="140">
        <f t="shared" si="10"/>
        <v>0</v>
      </c>
      <c r="H356" s="140">
        <f t="shared" si="11"/>
        <v>0</v>
      </c>
      <c r="I356" s="141">
        <v>0</v>
      </c>
    </row>
    <row r="357" spans="1:9">
      <c r="A357" s="138">
        <v>151</v>
      </c>
      <c r="B357" s="139">
        <f>PRRAS!C368</f>
        <v>356</v>
      </c>
      <c r="C357" s="139">
        <f>PRRAS!D368</f>
        <v>14963</v>
      </c>
      <c r="D357" s="139">
        <f>PRRAS!E368</f>
        <v>10500</v>
      </c>
      <c r="E357" s="139"/>
      <c r="F357" s="139"/>
      <c r="G357" s="140">
        <f t="shared" si="10"/>
        <v>12802.828</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2899</v>
      </c>
      <c r="D359" s="139">
        <f>PRRAS!E370</f>
        <v>0</v>
      </c>
      <c r="E359" s="139"/>
      <c r="F359" s="139"/>
      <c r="G359" s="140">
        <f t="shared" si="10"/>
        <v>1037.8419999999999</v>
      </c>
      <c r="H359" s="140">
        <f t="shared" si="11"/>
        <v>0</v>
      </c>
      <c r="I359" s="141">
        <v>0</v>
      </c>
    </row>
    <row r="360" spans="1:9">
      <c r="A360" s="138">
        <v>151</v>
      </c>
      <c r="B360" s="139">
        <f>PRRAS!C371</f>
        <v>359</v>
      </c>
      <c r="C360" s="139">
        <f>PRRAS!D371</f>
        <v>0</v>
      </c>
      <c r="D360" s="139">
        <f>PRRAS!E371</f>
        <v>14994</v>
      </c>
      <c r="E360" s="139"/>
      <c r="F360" s="139"/>
      <c r="G360" s="140">
        <f t="shared" si="10"/>
        <v>10765.691999999999</v>
      </c>
      <c r="H360" s="140">
        <f t="shared" si="11"/>
        <v>0</v>
      </c>
      <c r="I360" s="141">
        <v>0</v>
      </c>
    </row>
    <row r="361" spans="1:9">
      <c r="A361" s="138">
        <v>151</v>
      </c>
      <c r="B361" s="139">
        <f>PRRAS!C372</f>
        <v>360</v>
      </c>
      <c r="C361" s="139">
        <f>PRRAS!D372</f>
        <v>25687</v>
      </c>
      <c r="D361" s="139">
        <f>PRRAS!E372</f>
        <v>56173</v>
      </c>
      <c r="E361" s="139"/>
      <c r="F361" s="139"/>
      <c r="G361" s="140">
        <f t="shared" si="10"/>
        <v>49691.88</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6614</v>
      </c>
      <c r="D368" s="139">
        <f>PRRAS!E379</f>
        <v>4189</v>
      </c>
      <c r="E368" s="139"/>
      <c r="F368" s="139"/>
      <c r="G368" s="140">
        <f t="shared" si="10"/>
        <v>5502.0640000000003</v>
      </c>
      <c r="H368" s="140">
        <f t="shared" si="11"/>
        <v>0</v>
      </c>
      <c r="I368" s="141">
        <v>0</v>
      </c>
    </row>
    <row r="369" spans="1:9">
      <c r="A369" s="138">
        <v>151</v>
      </c>
      <c r="B369" s="139">
        <f>PRRAS!C380</f>
        <v>368</v>
      </c>
      <c r="C369" s="139">
        <f>PRRAS!D380</f>
        <v>6614</v>
      </c>
      <c r="D369" s="139">
        <f>PRRAS!E380</f>
        <v>4189</v>
      </c>
      <c r="E369" s="139"/>
      <c r="F369" s="139"/>
      <c r="G369" s="140">
        <f t="shared" si="10"/>
        <v>5517.0559999999996</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36650</v>
      </c>
      <c r="D388" s="139">
        <f>PRRAS!E399</f>
        <v>0</v>
      </c>
      <c r="E388" s="139"/>
      <c r="F388" s="139"/>
      <c r="G388" s="140">
        <f t="shared" si="10"/>
        <v>14183.550000000001</v>
      </c>
      <c r="H388" s="140">
        <f t="shared" si="11"/>
        <v>0</v>
      </c>
      <c r="I388" s="141">
        <v>0</v>
      </c>
    </row>
    <row r="389" spans="1:9">
      <c r="A389" s="138">
        <v>151</v>
      </c>
      <c r="B389" s="139">
        <f>PRRAS!C400</f>
        <v>388</v>
      </c>
      <c r="C389" s="139">
        <f>PRRAS!D400</f>
        <v>36650</v>
      </c>
      <c r="D389" s="139">
        <f>PRRAS!E400</f>
        <v>0</v>
      </c>
      <c r="E389" s="139"/>
      <c r="F389" s="139"/>
      <c r="G389" s="140">
        <f t="shared" si="10"/>
        <v>14220.2</v>
      </c>
      <c r="H389" s="140">
        <f t="shared" si="11"/>
        <v>0</v>
      </c>
      <c r="I389" s="141">
        <v>0</v>
      </c>
    </row>
    <row r="390" spans="1:9">
      <c r="A390" s="138">
        <v>151</v>
      </c>
      <c r="B390" s="139">
        <f>PRRAS!C401</f>
        <v>389</v>
      </c>
      <c r="C390" s="139">
        <f>PRRAS!D401</f>
        <v>36650</v>
      </c>
      <c r="D390" s="139">
        <f>PRRAS!E401</f>
        <v>0</v>
      </c>
      <c r="E390" s="139"/>
      <c r="F390" s="139"/>
      <c r="G390" s="140">
        <f t="shared" ref="G390:G452" si="12">(B390/1000)*(C390*1+D390*2)</f>
        <v>14256.85</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307031</v>
      </c>
      <c r="D398" s="139">
        <f>PRRAS!E409</f>
        <v>158516</v>
      </c>
      <c r="E398" s="139"/>
      <c r="F398" s="139"/>
      <c r="G398" s="140">
        <f t="shared" si="12"/>
        <v>247753.011</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12485588</v>
      </c>
      <c r="D402" s="139">
        <f>PRRAS!E413</f>
        <v>11999483</v>
      </c>
      <c r="E402" s="139"/>
      <c r="F402" s="139"/>
      <c r="G402" s="140">
        <f t="shared" si="12"/>
        <v>14630306.154000001</v>
      </c>
      <c r="H402" s="140">
        <f t="shared" si="13"/>
        <v>0</v>
      </c>
      <c r="I402" s="141">
        <v>0</v>
      </c>
    </row>
    <row r="403" spans="1:9">
      <c r="A403" s="138">
        <v>151</v>
      </c>
      <c r="B403" s="139">
        <f>PRRAS!C414</f>
        <v>402</v>
      </c>
      <c r="C403" s="139">
        <f>PRRAS!D414</f>
        <v>12530631</v>
      </c>
      <c r="D403" s="139">
        <f>PRRAS!E414</f>
        <v>12150157</v>
      </c>
      <c r="E403" s="139"/>
      <c r="F403" s="139"/>
      <c r="G403" s="140">
        <f t="shared" si="12"/>
        <v>14806039.890000001</v>
      </c>
      <c r="H403" s="140">
        <f t="shared" si="13"/>
        <v>0</v>
      </c>
      <c r="I403" s="141">
        <v>0</v>
      </c>
    </row>
    <row r="404" spans="1:9">
      <c r="A404" s="138">
        <v>151</v>
      </c>
      <c r="B404" s="139">
        <f>PRRAS!C415</f>
        <v>403</v>
      </c>
      <c r="C404" s="139">
        <f>PRRAS!D415</f>
        <v>0</v>
      </c>
      <c r="D404" s="139">
        <f>PRRAS!E415</f>
        <v>0</v>
      </c>
      <c r="E404" s="139"/>
      <c r="F404" s="139"/>
      <c r="G404" s="140">
        <f t="shared" si="12"/>
        <v>0</v>
      </c>
      <c r="H404" s="140">
        <f t="shared" si="13"/>
        <v>0</v>
      </c>
      <c r="I404" s="141">
        <v>0</v>
      </c>
    </row>
    <row r="405" spans="1:9">
      <c r="A405" s="138">
        <v>151</v>
      </c>
      <c r="B405" s="139">
        <f>PRRAS!C416</f>
        <v>404</v>
      </c>
      <c r="C405" s="139">
        <f>PRRAS!D416</f>
        <v>45043</v>
      </c>
      <c r="D405" s="139">
        <f>PRRAS!E416</f>
        <v>150674</v>
      </c>
      <c r="E405" s="139"/>
      <c r="F405" s="139"/>
      <c r="G405" s="140">
        <f t="shared" si="12"/>
        <v>139941.96400000001</v>
      </c>
      <c r="H405" s="140">
        <f t="shared" si="13"/>
        <v>0</v>
      </c>
      <c r="I405" s="141">
        <v>0</v>
      </c>
    </row>
    <row r="406" spans="1:9">
      <c r="A406" s="138">
        <v>151</v>
      </c>
      <c r="B406" s="139">
        <f>PRRAS!C417</f>
        <v>405</v>
      </c>
      <c r="C406" s="139">
        <f>PRRAS!D417</f>
        <v>135803</v>
      </c>
      <c r="D406" s="139">
        <f>PRRAS!E417</f>
        <v>90760</v>
      </c>
      <c r="E406" s="139"/>
      <c r="F406" s="139"/>
      <c r="G406" s="140">
        <f t="shared" si="12"/>
        <v>128515.815</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0</v>
      </c>
      <c r="D408" s="139">
        <f>PRRAS!E419</f>
        <v>0</v>
      </c>
      <c r="E408" s="139"/>
      <c r="F408" s="139"/>
      <c r="G408" s="140">
        <f t="shared" si="12"/>
        <v>0</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12485588</v>
      </c>
      <c r="D632" s="139">
        <f>PRRAS!E644</f>
        <v>11999483</v>
      </c>
      <c r="E632" s="139"/>
      <c r="F632" s="139"/>
      <c r="G632" s="140">
        <f t="shared" si="18"/>
        <v>23021753.574000001</v>
      </c>
      <c r="H632" s="140">
        <f t="shared" si="19"/>
        <v>0</v>
      </c>
      <c r="I632" s="141">
        <v>0</v>
      </c>
    </row>
    <row r="633" spans="1:9">
      <c r="A633" s="138">
        <v>151</v>
      </c>
      <c r="B633" s="139">
        <f>PRRAS!C645</f>
        <v>632</v>
      </c>
      <c r="C633" s="139">
        <f>PRRAS!D645</f>
        <v>12530631</v>
      </c>
      <c r="D633" s="139">
        <f>PRRAS!E645</f>
        <v>12150157</v>
      </c>
      <c r="E633" s="139"/>
      <c r="F633" s="139"/>
      <c r="G633" s="140">
        <f t="shared" si="18"/>
        <v>23277157.240000002</v>
      </c>
      <c r="H633" s="140">
        <f t="shared" si="19"/>
        <v>0</v>
      </c>
      <c r="I633" s="141">
        <v>0</v>
      </c>
    </row>
    <row r="634" spans="1:9">
      <c r="A634" s="138">
        <v>151</v>
      </c>
      <c r="B634" s="139">
        <f>PRRAS!C646</f>
        <v>633</v>
      </c>
      <c r="C634" s="139">
        <f>PRRAS!D646</f>
        <v>0</v>
      </c>
      <c r="D634" s="139">
        <f>PRRAS!E646</f>
        <v>0</v>
      </c>
      <c r="E634" s="139"/>
      <c r="F634" s="139"/>
      <c r="G634" s="140">
        <f t="shared" si="18"/>
        <v>0</v>
      </c>
      <c r="H634" s="140">
        <f t="shared" si="19"/>
        <v>0</v>
      </c>
      <c r="I634" s="141">
        <v>0</v>
      </c>
    </row>
    <row r="635" spans="1:9">
      <c r="A635" s="138">
        <v>151</v>
      </c>
      <c r="B635" s="139">
        <f>PRRAS!C647</f>
        <v>634</v>
      </c>
      <c r="C635" s="139">
        <f>PRRAS!D647</f>
        <v>45043</v>
      </c>
      <c r="D635" s="139">
        <f>PRRAS!E647</f>
        <v>150674</v>
      </c>
      <c r="E635" s="139"/>
      <c r="F635" s="139"/>
      <c r="G635" s="140">
        <f t="shared" si="18"/>
        <v>219611.894</v>
      </c>
      <c r="H635" s="140">
        <f t="shared" si="19"/>
        <v>0</v>
      </c>
      <c r="I635" s="141">
        <v>0</v>
      </c>
    </row>
    <row r="636" spans="1:9">
      <c r="A636" s="138">
        <v>151</v>
      </c>
      <c r="B636" s="139">
        <f>PRRAS!C648</f>
        <v>635</v>
      </c>
      <c r="C636" s="139">
        <f>PRRAS!D648</f>
        <v>135803</v>
      </c>
      <c r="D636" s="139">
        <f>PRRAS!E648</f>
        <v>90760</v>
      </c>
      <c r="E636" s="139"/>
      <c r="F636" s="139"/>
      <c r="G636" s="140">
        <f t="shared" si="18"/>
        <v>201500.10500000001</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90760</v>
      </c>
      <c r="D638" s="139">
        <f>PRRAS!E650</f>
        <v>0</v>
      </c>
      <c r="E638" s="139"/>
      <c r="F638" s="139"/>
      <c r="G638" s="140">
        <f t="shared" si="18"/>
        <v>57814.12</v>
      </c>
      <c r="H638" s="140">
        <f t="shared" si="19"/>
        <v>0</v>
      </c>
      <c r="I638" s="141">
        <v>0</v>
      </c>
    </row>
    <row r="639" spans="1:9">
      <c r="A639" s="138">
        <v>151</v>
      </c>
      <c r="B639" s="139">
        <f>PRRAS!C651</f>
        <v>638</v>
      </c>
      <c r="C639" s="139">
        <f>PRRAS!D651</f>
        <v>0</v>
      </c>
      <c r="D639" s="139">
        <f>PRRAS!E651</f>
        <v>59914</v>
      </c>
      <c r="E639" s="139"/>
      <c r="F639" s="139"/>
      <c r="G639" s="140">
        <f t="shared" si="18"/>
        <v>76450.263999999996</v>
      </c>
      <c r="H639" s="140">
        <f t="shared" si="19"/>
        <v>0</v>
      </c>
      <c r="I639" s="141">
        <v>0</v>
      </c>
    </row>
    <row r="640" spans="1:9">
      <c r="A640" s="138">
        <v>151</v>
      </c>
      <c r="B640" s="139">
        <f>PRRAS!C652</f>
        <v>639</v>
      </c>
      <c r="C640" s="139">
        <f>PRRAS!D652</f>
        <v>741502</v>
      </c>
      <c r="D640" s="139">
        <f>PRRAS!E652</f>
        <v>0</v>
      </c>
      <c r="E640" s="139"/>
      <c r="F640" s="139"/>
      <c r="G640" s="140">
        <f t="shared" si="18"/>
        <v>473819.77799999999</v>
      </c>
      <c r="H640" s="140">
        <f t="shared" si="19"/>
        <v>0</v>
      </c>
      <c r="I640" s="141">
        <v>0</v>
      </c>
    </row>
    <row r="641" spans="1:9">
      <c r="A641" s="138">
        <v>151</v>
      </c>
      <c r="B641" s="139">
        <f>PRRAS!C654</f>
        <v>640</v>
      </c>
      <c r="C641" s="139">
        <f>PRRAS!D654</f>
        <v>198156</v>
      </c>
      <c r="D641" s="139">
        <f>PRRAS!E654</f>
        <v>197306</v>
      </c>
      <c r="E641" s="139"/>
      <c r="F641" s="139"/>
      <c r="G641" s="140">
        <f t="shared" si="18"/>
        <v>379371.52000000002</v>
      </c>
      <c r="H641" s="140">
        <f t="shared" si="19"/>
        <v>0</v>
      </c>
      <c r="I641" s="141">
        <v>0</v>
      </c>
    </row>
    <row r="642" spans="1:9">
      <c r="A642" s="138">
        <v>151</v>
      </c>
      <c r="B642" s="139">
        <f>PRRAS!C655</f>
        <v>641</v>
      </c>
      <c r="C642" s="139">
        <f>PRRAS!D655</f>
        <v>13509314</v>
      </c>
      <c r="D642" s="139">
        <f>PRRAS!E655</f>
        <v>13203600</v>
      </c>
      <c r="E642" s="139"/>
      <c r="F642" s="139"/>
      <c r="G642" s="140">
        <f t="shared" si="18"/>
        <v>25586485.473999999</v>
      </c>
      <c r="H642" s="140">
        <f t="shared" si="19"/>
        <v>0</v>
      </c>
      <c r="I642" s="141">
        <v>0</v>
      </c>
    </row>
    <row r="643" spans="1:9">
      <c r="A643" s="138">
        <v>151</v>
      </c>
      <c r="B643" s="139">
        <f>PRRAS!C656</f>
        <v>642</v>
      </c>
      <c r="C643" s="139">
        <f>PRRAS!D656</f>
        <v>13510164</v>
      </c>
      <c r="D643" s="139">
        <f>PRRAS!E656</f>
        <v>13164545</v>
      </c>
      <c r="E643" s="139"/>
      <c r="F643" s="139"/>
      <c r="G643" s="140">
        <f t="shared" si="18"/>
        <v>25576801.068</v>
      </c>
      <c r="H643" s="140">
        <f t="shared" si="19"/>
        <v>0</v>
      </c>
      <c r="I643" s="141">
        <v>0</v>
      </c>
    </row>
    <row r="644" spans="1:9">
      <c r="A644" s="138">
        <v>151</v>
      </c>
      <c r="B644" s="139">
        <f>PRRAS!C657</f>
        <v>643</v>
      </c>
      <c r="C644" s="139">
        <f>PRRAS!D657</f>
        <v>197306</v>
      </c>
      <c r="D644" s="139">
        <f>PRRAS!E657</f>
        <v>236361</v>
      </c>
      <c r="E644" s="139"/>
      <c r="F644" s="139"/>
      <c r="G644" s="140">
        <f t="shared" ref="G644:G707" si="20">(B644/1000)*(C644*1+D644*2)</f>
        <v>430828.00400000002</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102</v>
      </c>
      <c r="D646" s="139">
        <f>PRRAS!E659</f>
        <v>98</v>
      </c>
      <c r="E646" s="139"/>
      <c r="F646" s="139"/>
      <c r="G646" s="140">
        <f t="shared" si="20"/>
        <v>192.21</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92</v>
      </c>
      <c r="D648" s="139">
        <f>PRRAS!E661</f>
        <v>90</v>
      </c>
      <c r="E648" s="139"/>
      <c r="F648" s="139"/>
      <c r="G648" s="140">
        <f t="shared" si="20"/>
        <v>175.98400000000001</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770165</v>
      </c>
      <c r="D675" s="139">
        <f>PRRAS!E688</f>
        <v>665560</v>
      </c>
      <c r="E675" s="139"/>
      <c r="F675" s="139"/>
      <c r="G675" s="140">
        <f t="shared" si="20"/>
        <v>1416266.09</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28185299</v>
      </c>
      <c r="D677" s="139">
        <f>PRRAS!E690</f>
        <v>27467560</v>
      </c>
      <c r="E677" s="139"/>
      <c r="F677" s="139"/>
      <c r="G677" s="140">
        <f t="shared" si="20"/>
        <v>56189403.244000003</v>
      </c>
      <c r="H677" s="140">
        <f t="shared" si="21"/>
        <v>0</v>
      </c>
      <c r="I677" s="141">
        <v>0</v>
      </c>
    </row>
    <row r="678" spans="1:9">
      <c r="A678" s="138">
        <v>151</v>
      </c>
      <c r="B678" s="139">
        <f>PRRAS!C691</f>
        <v>677</v>
      </c>
      <c r="C678" s="139">
        <f>PRRAS!D691</f>
        <v>16050</v>
      </c>
      <c r="D678" s="139">
        <f>PRRAS!E691</f>
        <v>29423</v>
      </c>
      <c r="E678" s="139"/>
      <c r="F678" s="139"/>
      <c r="G678" s="140">
        <f t="shared" si="20"/>
        <v>50704.592000000004</v>
      </c>
      <c r="H678" s="140">
        <f t="shared" si="21"/>
        <v>0</v>
      </c>
      <c r="I678" s="141">
        <v>0</v>
      </c>
    </row>
    <row r="679" spans="1:9">
      <c r="A679" s="138">
        <v>151</v>
      </c>
      <c r="B679" s="139">
        <f>PRRAS!C692</f>
        <v>678</v>
      </c>
      <c r="C679" s="139">
        <f>PRRAS!D692</f>
        <v>43144</v>
      </c>
      <c r="D679" s="139">
        <f>PRRAS!E692</f>
        <v>21757</v>
      </c>
      <c r="E679" s="139"/>
      <c r="F679" s="139"/>
      <c r="G679" s="140">
        <f t="shared" si="20"/>
        <v>58754.124000000003</v>
      </c>
      <c r="H679" s="140">
        <f t="shared" si="21"/>
        <v>0</v>
      </c>
      <c r="I679" s="141">
        <v>0</v>
      </c>
    </row>
    <row r="680" spans="1:9">
      <c r="A680" s="138">
        <v>151</v>
      </c>
      <c r="B680" s="139">
        <f>PRRAS!C693</f>
        <v>679</v>
      </c>
      <c r="C680" s="139">
        <f>PRRAS!D693</f>
        <v>278595</v>
      </c>
      <c r="D680" s="139">
        <f>PRRAS!E693</f>
        <v>193158</v>
      </c>
      <c r="E680" s="139"/>
      <c r="F680" s="139"/>
      <c r="G680" s="140">
        <f t="shared" si="20"/>
        <v>451474.56900000002</v>
      </c>
      <c r="H680" s="140">
        <f t="shared" si="21"/>
        <v>0</v>
      </c>
      <c r="I680" s="141">
        <v>0</v>
      </c>
    </row>
    <row r="681" spans="1:9">
      <c r="A681" s="138">
        <v>151</v>
      </c>
      <c r="B681" s="139">
        <f>PRRAS!C694</f>
        <v>680</v>
      </c>
      <c r="C681" s="139">
        <f>PRRAS!D694</f>
        <v>17250</v>
      </c>
      <c r="D681" s="139">
        <f>PRRAS!E694</f>
        <v>16721</v>
      </c>
      <c r="E681" s="139"/>
      <c r="F681" s="139"/>
      <c r="G681" s="140">
        <f t="shared" si="20"/>
        <v>34470.560000000005</v>
      </c>
      <c r="H681" s="140">
        <f t="shared" si="21"/>
        <v>0</v>
      </c>
      <c r="I681" s="141">
        <v>0</v>
      </c>
    </row>
    <row r="682" spans="1:9">
      <c r="A682" s="138">
        <v>151</v>
      </c>
      <c r="B682" s="139">
        <f>PRRAS!C695</f>
        <v>681</v>
      </c>
      <c r="C682" s="139">
        <f>PRRAS!D695</f>
        <v>0</v>
      </c>
      <c r="D682" s="139">
        <f>PRRAS!E695</f>
        <v>0</v>
      </c>
      <c r="E682" s="139"/>
      <c r="F682" s="139"/>
      <c r="G682" s="140">
        <f t="shared" si="20"/>
        <v>0</v>
      </c>
      <c r="H682" s="140">
        <f t="shared" si="21"/>
        <v>0</v>
      </c>
      <c r="I682" s="141">
        <v>0</v>
      </c>
    </row>
    <row r="683" spans="1:9">
      <c r="A683" s="138">
        <v>151</v>
      </c>
      <c r="B683" s="139">
        <f>PRRAS!C696</f>
        <v>682</v>
      </c>
      <c r="C683" s="139">
        <f>PRRAS!D696</f>
        <v>0</v>
      </c>
      <c r="D683" s="139">
        <f>PRRAS!E696</f>
        <v>26853</v>
      </c>
      <c r="E683" s="139"/>
      <c r="F683" s="139"/>
      <c r="G683" s="140">
        <f t="shared" si="20"/>
        <v>36627.492000000006</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479169</v>
      </c>
      <c r="D772" s="139">
        <f>PRRAS!E785</f>
        <v>390430</v>
      </c>
      <c r="E772" s="139"/>
      <c r="F772" s="139"/>
      <c r="G772" s="140">
        <f t="shared" ref="G772:G835" si="24">(B772/1000)*(C772*1+D772*2)</f>
        <v>971482.35900000005</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834208</v>
      </c>
      <c r="D788" s="139">
        <f>PRRAS!E801</f>
        <v>678342</v>
      </c>
      <c r="E788" s="139"/>
      <c r="F788" s="139"/>
      <c r="G788" s="140">
        <f t="shared" si="24"/>
        <v>1724232.004</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38716452</v>
      </c>
      <c r="D998" s="144">
        <f>Bil!E12</f>
        <v>37683405</v>
      </c>
      <c r="E998" s="144"/>
      <c r="F998" s="144"/>
      <c r="G998" s="145">
        <f>B998/1000*C998+B998/500*D998</f>
        <v>114083.26199999999</v>
      </c>
      <c r="H998" s="145">
        <f>ABS(C998-ROUND(C998,0))+ABS(D998-ROUND(D998,0))</f>
        <v>0</v>
      </c>
      <c r="I998" s="146"/>
    </row>
    <row r="999" spans="1:9">
      <c r="A999" s="138">
        <v>152</v>
      </c>
      <c r="B999" s="139">
        <f>Bil!C13</f>
        <v>2</v>
      </c>
      <c r="C999" s="139">
        <f>Bil!D13</f>
        <v>37458667</v>
      </c>
      <c r="D999" s="139">
        <f>Bil!E13</f>
        <v>36647817</v>
      </c>
      <c r="E999" s="139"/>
      <c r="F999" s="139"/>
      <c r="G999" s="140">
        <f>B999/1000*C999+B999/500*D999</f>
        <v>221508.60200000001</v>
      </c>
      <c r="H999" s="140">
        <f>ABS(C999-ROUND(C999,0))+ABS(D999-ROUND(D999,0))</f>
        <v>0</v>
      </c>
      <c r="I999" s="141"/>
    </row>
    <row r="1000" spans="1:9">
      <c r="A1000" s="138">
        <v>152</v>
      </c>
      <c r="B1000" s="139">
        <f>Bil!C14</f>
        <v>3</v>
      </c>
      <c r="C1000" s="139">
        <f>Bil!D14</f>
        <v>4862</v>
      </c>
      <c r="D1000" s="139">
        <f>Bil!E14</f>
        <v>4862</v>
      </c>
      <c r="E1000" s="139"/>
      <c r="F1000" s="139"/>
      <c r="G1000" s="140">
        <f>B1000/1000*C1000+B1000/500*D1000</f>
        <v>43.758000000000003</v>
      </c>
      <c r="H1000" s="140">
        <f>ABS(C1000-ROUND(C1000,0))+ABS(D1000-ROUND(D1000,0))</f>
        <v>0</v>
      </c>
      <c r="I1000" s="141"/>
    </row>
    <row r="1001" spans="1:9">
      <c r="A1001" s="138">
        <v>152</v>
      </c>
      <c r="B1001" s="139">
        <f>Bil!C15</f>
        <v>4</v>
      </c>
      <c r="C1001" s="139">
        <f>Bil!D15</f>
        <v>4862</v>
      </c>
      <c r="D1001" s="139">
        <f>Bil!E15</f>
        <v>4862</v>
      </c>
      <c r="E1001" s="139"/>
      <c r="F1001" s="139"/>
      <c r="G1001" s="140">
        <f t="shared" ref="G1001:G1064" si="34">B1001/1000*C1001+B1001/500*D1001</f>
        <v>58.344000000000001</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37370165</v>
      </c>
      <c r="D1004" s="139">
        <f>Bil!E18</f>
        <v>36559315</v>
      </c>
      <c r="E1004" s="139"/>
      <c r="F1004" s="139"/>
      <c r="G1004" s="140">
        <f t="shared" si="34"/>
        <v>773421.56500000006</v>
      </c>
      <c r="H1004" s="140">
        <f t="shared" si="35"/>
        <v>0</v>
      </c>
      <c r="I1004" s="141"/>
    </row>
    <row r="1005" spans="1:9">
      <c r="A1005" s="138">
        <v>152</v>
      </c>
      <c r="B1005" s="139">
        <f>Bil!C19</f>
        <v>8</v>
      </c>
      <c r="C1005" s="139">
        <f>Bil!D19</f>
        <v>36062176</v>
      </c>
      <c r="D1005" s="139">
        <f>Bil!E19</f>
        <v>35488325</v>
      </c>
      <c r="E1005" s="139"/>
      <c r="F1005" s="139"/>
      <c r="G1005" s="140">
        <f t="shared" si="34"/>
        <v>856310.60800000001</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18515853</v>
      </c>
      <c r="D1007" s="139">
        <f>Bil!E21</f>
        <v>18515853</v>
      </c>
      <c r="E1007" s="139"/>
      <c r="F1007" s="139"/>
      <c r="G1007" s="140">
        <f t="shared" si="34"/>
        <v>555475.59</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26725783</v>
      </c>
      <c r="D1009" s="139">
        <f>Bil!E23</f>
        <v>26725783</v>
      </c>
      <c r="E1009" s="139"/>
      <c r="F1009" s="139"/>
      <c r="G1009" s="140">
        <f t="shared" si="34"/>
        <v>962128.18800000008</v>
      </c>
      <c r="H1009" s="140">
        <f t="shared" si="35"/>
        <v>0</v>
      </c>
      <c r="I1009" s="141"/>
    </row>
    <row r="1010" spans="1:9">
      <c r="A1010" s="138">
        <v>152</v>
      </c>
      <c r="B1010" s="139">
        <f>Bil!C24</f>
        <v>13</v>
      </c>
      <c r="C1010" s="139">
        <f>Bil!D24</f>
        <v>9179460</v>
      </c>
      <c r="D1010" s="139">
        <f>Bil!E24</f>
        <v>9753311</v>
      </c>
      <c r="E1010" s="139"/>
      <c r="F1010" s="139"/>
      <c r="G1010" s="140">
        <f t="shared" si="34"/>
        <v>372919.06599999999</v>
      </c>
      <c r="H1010" s="140">
        <f t="shared" si="35"/>
        <v>0</v>
      </c>
      <c r="I1010" s="141"/>
    </row>
    <row r="1011" spans="1:9">
      <c r="A1011" s="138">
        <v>152</v>
      </c>
      <c r="B1011" s="139">
        <f>Bil!C25</f>
        <v>14</v>
      </c>
      <c r="C1011" s="139">
        <f>Bil!D25</f>
        <v>1170895</v>
      </c>
      <c r="D1011" s="139">
        <f>Bil!E25</f>
        <v>929709</v>
      </c>
      <c r="E1011" s="139"/>
      <c r="F1011" s="139"/>
      <c r="G1011" s="140">
        <f t="shared" si="34"/>
        <v>42424.381999999998</v>
      </c>
      <c r="H1011" s="140">
        <f t="shared" si="35"/>
        <v>0</v>
      </c>
      <c r="I1011" s="141"/>
    </row>
    <row r="1012" spans="1:9">
      <c r="A1012" s="138">
        <v>152</v>
      </c>
      <c r="B1012" s="139">
        <f>Bil!C26</f>
        <v>15</v>
      </c>
      <c r="C1012" s="139">
        <f>Bil!D26</f>
        <v>1388524</v>
      </c>
      <c r="D1012" s="139">
        <f>Bil!E26</f>
        <v>1426473</v>
      </c>
      <c r="E1012" s="139"/>
      <c r="F1012" s="139"/>
      <c r="G1012" s="140">
        <f t="shared" si="34"/>
        <v>63622.049999999996</v>
      </c>
      <c r="H1012" s="140">
        <f t="shared" si="35"/>
        <v>0</v>
      </c>
      <c r="I1012" s="141"/>
    </row>
    <row r="1013" spans="1:9">
      <c r="A1013" s="138">
        <v>152</v>
      </c>
      <c r="B1013" s="139">
        <f>Bil!C27</f>
        <v>16</v>
      </c>
      <c r="C1013" s="139">
        <f>Bil!D27</f>
        <v>392055</v>
      </c>
      <c r="D1013" s="139">
        <f>Bil!E27</f>
        <v>408528</v>
      </c>
      <c r="E1013" s="139"/>
      <c r="F1013" s="139"/>
      <c r="G1013" s="140">
        <f t="shared" si="34"/>
        <v>19345.776000000002</v>
      </c>
      <c r="H1013" s="140">
        <f t="shared" si="35"/>
        <v>0</v>
      </c>
      <c r="I1013" s="141"/>
    </row>
    <row r="1014" spans="1:9">
      <c r="A1014" s="138">
        <v>152</v>
      </c>
      <c r="B1014" s="139">
        <f>Bil!C28</f>
        <v>17</v>
      </c>
      <c r="C1014" s="139">
        <f>Bil!D28</f>
        <v>871047</v>
      </c>
      <c r="D1014" s="139">
        <f>Bil!E28</f>
        <v>881547</v>
      </c>
      <c r="E1014" s="139"/>
      <c r="F1014" s="139"/>
      <c r="G1014" s="140">
        <f t="shared" si="34"/>
        <v>44780.397000000004</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145932</v>
      </c>
      <c r="D1016" s="139">
        <f>Bil!E30</f>
        <v>175252</v>
      </c>
      <c r="E1016" s="139"/>
      <c r="F1016" s="139"/>
      <c r="G1016" s="140">
        <f t="shared" si="34"/>
        <v>9432.2839999999997</v>
      </c>
      <c r="H1016" s="140">
        <f t="shared" si="35"/>
        <v>0</v>
      </c>
      <c r="I1016" s="141"/>
    </row>
    <row r="1017" spans="1:9">
      <c r="A1017" s="138">
        <v>152</v>
      </c>
      <c r="B1017" s="139">
        <f>Bil!C31</f>
        <v>20</v>
      </c>
      <c r="C1017" s="139">
        <f>Bil!D31</f>
        <v>450370</v>
      </c>
      <c r="D1017" s="139">
        <f>Bil!E31</f>
        <v>462350</v>
      </c>
      <c r="E1017" s="139"/>
      <c r="F1017" s="139"/>
      <c r="G1017" s="140">
        <f t="shared" si="34"/>
        <v>27501.4</v>
      </c>
      <c r="H1017" s="140">
        <f t="shared" si="35"/>
        <v>0</v>
      </c>
      <c r="I1017" s="141"/>
    </row>
    <row r="1018" spans="1:9">
      <c r="A1018" s="138">
        <v>152</v>
      </c>
      <c r="B1018" s="139">
        <f>Bil!C32</f>
        <v>21</v>
      </c>
      <c r="C1018" s="139">
        <f>Bil!D32</f>
        <v>1398880</v>
      </c>
      <c r="D1018" s="139">
        <f>Bil!E32</f>
        <v>1398880</v>
      </c>
      <c r="E1018" s="139"/>
      <c r="F1018" s="139"/>
      <c r="G1018" s="140">
        <f t="shared" si="34"/>
        <v>88129.44</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3475913</v>
      </c>
      <c r="D1020" s="139">
        <f>Bil!E34</f>
        <v>3823321</v>
      </c>
      <c r="E1020" s="139"/>
      <c r="F1020" s="139"/>
      <c r="G1020" s="140">
        <f t="shared" si="34"/>
        <v>255818.76500000001</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5000</v>
      </c>
      <c r="D1022" s="139">
        <f>Bil!E36</f>
        <v>5000</v>
      </c>
      <c r="E1022" s="139"/>
      <c r="F1022" s="139"/>
      <c r="G1022" s="140">
        <f t="shared" si="34"/>
        <v>375</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5000</v>
      </c>
      <c r="D1026" s="139">
        <f>Bil!E40</f>
        <v>5000</v>
      </c>
      <c r="E1026" s="139"/>
      <c r="F1026" s="139"/>
      <c r="G1026" s="140">
        <f t="shared" si="34"/>
        <v>435</v>
      </c>
      <c r="H1026" s="140">
        <f t="shared" si="35"/>
        <v>0</v>
      </c>
      <c r="I1026" s="141"/>
    </row>
    <row r="1027" spans="1:9">
      <c r="A1027" s="138">
        <v>152</v>
      </c>
      <c r="B1027" s="139">
        <f>Bil!C41</f>
        <v>30</v>
      </c>
      <c r="C1027" s="139">
        <f>Bil!D41</f>
        <v>110974</v>
      </c>
      <c r="D1027" s="139">
        <f>Bil!E41</f>
        <v>115161</v>
      </c>
      <c r="E1027" s="139"/>
      <c r="F1027" s="139"/>
      <c r="G1027" s="140">
        <f t="shared" si="34"/>
        <v>10238.879999999999</v>
      </c>
      <c r="H1027" s="140">
        <f t="shared" si="35"/>
        <v>0</v>
      </c>
      <c r="I1027" s="141"/>
    </row>
    <row r="1028" spans="1:9">
      <c r="A1028" s="138">
        <v>152</v>
      </c>
      <c r="B1028" s="139">
        <f>Bil!C42</f>
        <v>31</v>
      </c>
      <c r="C1028" s="139">
        <f>Bil!D42</f>
        <v>219680</v>
      </c>
      <c r="D1028" s="139">
        <f>Bil!E42</f>
        <v>223867</v>
      </c>
      <c r="E1028" s="139"/>
      <c r="F1028" s="139"/>
      <c r="G1028" s="140">
        <f t="shared" si="34"/>
        <v>20689.833999999999</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108706</v>
      </c>
      <c r="D1032" s="139">
        <f>Bil!E46</f>
        <v>108706</v>
      </c>
      <c r="E1032" s="139"/>
      <c r="F1032" s="139"/>
      <c r="G1032" s="140">
        <f t="shared" si="34"/>
        <v>11414.130000000001</v>
      </c>
      <c r="H1032" s="140">
        <f t="shared" si="35"/>
        <v>0</v>
      </c>
      <c r="I1032" s="141"/>
    </row>
    <row r="1033" spans="1:9">
      <c r="A1033" s="138">
        <v>152</v>
      </c>
      <c r="B1033" s="139">
        <f>Bil!C47</f>
        <v>36</v>
      </c>
      <c r="C1033" s="139">
        <f>Bil!D47</f>
        <v>5194</v>
      </c>
      <c r="D1033" s="139">
        <f>Bil!E47</f>
        <v>5194</v>
      </c>
      <c r="E1033" s="139"/>
      <c r="F1033" s="139"/>
      <c r="G1033" s="140">
        <f t="shared" si="34"/>
        <v>560.952</v>
      </c>
      <c r="H1033" s="140">
        <f t="shared" si="35"/>
        <v>0</v>
      </c>
      <c r="I1033" s="141"/>
    </row>
    <row r="1034" spans="1:9">
      <c r="A1034" s="138">
        <v>152</v>
      </c>
      <c r="B1034" s="139">
        <f>Bil!C48</f>
        <v>37</v>
      </c>
      <c r="C1034" s="139">
        <f>Bil!D48</f>
        <v>5194</v>
      </c>
      <c r="D1034" s="139">
        <f>Bil!E48</f>
        <v>5194</v>
      </c>
      <c r="E1034" s="139"/>
      <c r="F1034" s="139"/>
      <c r="G1034" s="140">
        <f t="shared" si="34"/>
        <v>576.53399999999999</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20926</v>
      </c>
      <c r="D1037" s="139">
        <f>Bil!E51</f>
        <v>20926</v>
      </c>
      <c r="E1037" s="139"/>
      <c r="F1037" s="139"/>
      <c r="G1037" s="140">
        <f t="shared" si="34"/>
        <v>2511.12</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20926</v>
      </c>
      <c r="D1039" s="139">
        <f>Bil!E53</f>
        <v>20926</v>
      </c>
      <c r="E1039" s="139"/>
      <c r="F1039" s="139"/>
      <c r="G1039" s="140">
        <f t="shared" si="34"/>
        <v>2636.6760000000004</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83640</v>
      </c>
      <c r="D1043" s="139">
        <f>Bil!E57</f>
        <v>83640</v>
      </c>
      <c r="E1043" s="139"/>
      <c r="F1043" s="139"/>
      <c r="G1043" s="140">
        <f t="shared" si="34"/>
        <v>11542.32</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548776</v>
      </c>
      <c r="D1046" s="139">
        <f>Bil!E60</f>
        <v>580698</v>
      </c>
      <c r="E1046" s="139"/>
      <c r="F1046" s="139"/>
      <c r="G1046" s="140">
        <f t="shared" si="34"/>
        <v>83798.428</v>
      </c>
      <c r="H1046" s="140">
        <f t="shared" si="35"/>
        <v>0</v>
      </c>
      <c r="I1046" s="141"/>
    </row>
    <row r="1047" spans="1:9">
      <c r="A1047" s="138">
        <v>152</v>
      </c>
      <c r="B1047" s="139">
        <f>Bil!C61</f>
        <v>50</v>
      </c>
      <c r="C1047" s="139">
        <f>Bil!D61</f>
        <v>548776</v>
      </c>
      <c r="D1047" s="139">
        <f>Bil!E61</f>
        <v>580698</v>
      </c>
      <c r="E1047" s="139"/>
      <c r="F1047" s="139"/>
      <c r="G1047" s="140">
        <f t="shared" si="34"/>
        <v>85508.6</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1257785</v>
      </c>
      <c r="D1060" s="139">
        <f>Bil!E74</f>
        <v>1035588</v>
      </c>
      <c r="E1060" s="139"/>
      <c r="F1060" s="139"/>
      <c r="G1060" s="140">
        <f t="shared" si="34"/>
        <v>209724.54300000001</v>
      </c>
      <c r="H1060" s="140">
        <f t="shared" si="35"/>
        <v>0</v>
      </c>
      <c r="I1060" s="141"/>
    </row>
    <row r="1061" spans="1:9">
      <c r="A1061" s="138">
        <v>152</v>
      </c>
      <c r="B1061" s="139">
        <f>Bil!C75</f>
        <v>64</v>
      </c>
      <c r="C1061" s="139">
        <f>Bil!D75</f>
        <v>197306</v>
      </c>
      <c r="D1061" s="139">
        <f>Bil!E75</f>
        <v>236361</v>
      </c>
      <c r="E1061" s="139"/>
      <c r="F1061" s="139"/>
      <c r="G1061" s="140">
        <f t="shared" si="34"/>
        <v>42881.792000000001</v>
      </c>
      <c r="H1061" s="140">
        <f t="shared" si="35"/>
        <v>0</v>
      </c>
      <c r="I1061" s="141"/>
    </row>
    <row r="1062" spans="1:9">
      <c r="A1062" s="138">
        <v>152</v>
      </c>
      <c r="B1062" s="139">
        <f>Bil!C76</f>
        <v>65</v>
      </c>
      <c r="C1062" s="139">
        <f>Bil!D76</f>
        <v>197306</v>
      </c>
      <c r="D1062" s="139">
        <f>Bil!E76</f>
        <v>236361</v>
      </c>
      <c r="E1062" s="139"/>
      <c r="F1062" s="139"/>
      <c r="G1062" s="140">
        <f t="shared" si="34"/>
        <v>43551.82</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197306</v>
      </c>
      <c r="D1064" s="139">
        <f>Bil!E78</f>
        <v>236361</v>
      </c>
      <c r="E1064" s="139"/>
      <c r="F1064" s="139"/>
      <c r="G1064" s="140">
        <f t="shared" si="34"/>
        <v>44891.876000000004</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0</v>
      </c>
      <c r="D1068" s="139">
        <f>Bil!E82</f>
        <v>0</v>
      </c>
      <c r="E1068" s="139"/>
      <c r="F1068" s="139"/>
      <c r="G1068" s="140">
        <f t="shared" si="36"/>
        <v>0</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272967</v>
      </c>
      <c r="D1070" s="139">
        <f>Bil!E84</f>
        <v>8011</v>
      </c>
      <c r="E1070" s="139"/>
      <c r="F1070" s="139"/>
      <c r="G1070" s="140">
        <f t="shared" si="36"/>
        <v>21096.197</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272967</v>
      </c>
      <c r="D1077" s="139">
        <f>Bil!E91</f>
        <v>8011</v>
      </c>
      <c r="E1077" s="139"/>
      <c r="F1077" s="139"/>
      <c r="G1077" s="140">
        <f t="shared" si="36"/>
        <v>23119.119999999999</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23690</v>
      </c>
      <c r="D1137" s="139">
        <f>Bil!E151</f>
        <v>34529</v>
      </c>
      <c r="E1137" s="139"/>
      <c r="F1137" s="139"/>
      <c r="G1137" s="140">
        <f t="shared" si="38"/>
        <v>12984.720000000001</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0</v>
      </c>
      <c r="D1149" s="139">
        <f>Bil!E163</f>
        <v>0</v>
      </c>
      <c r="E1149" s="139"/>
      <c r="F1149" s="139"/>
      <c r="G1149" s="140">
        <f t="shared" si="38"/>
        <v>0</v>
      </c>
      <c r="H1149" s="140">
        <f t="shared" si="39"/>
        <v>0</v>
      </c>
      <c r="I1149" s="141"/>
    </row>
    <row r="1150" spans="1:9">
      <c r="A1150" s="138">
        <v>152</v>
      </c>
      <c r="B1150" s="139">
        <f>Bil!C164</f>
        <v>153</v>
      </c>
      <c r="C1150" s="139">
        <f>Bil!D164</f>
        <v>23690</v>
      </c>
      <c r="D1150" s="139">
        <f>Bil!E164</f>
        <v>34529</v>
      </c>
      <c r="E1150" s="139"/>
      <c r="F1150" s="139"/>
      <c r="G1150" s="140">
        <f t="shared" si="38"/>
        <v>14190.444</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22320</v>
      </c>
      <c r="D1154" s="139">
        <f>Bil!E168</f>
        <v>18852</v>
      </c>
      <c r="E1154" s="139"/>
      <c r="F1154" s="139"/>
      <c r="G1154" s="140">
        <f t="shared" si="38"/>
        <v>9423.768</v>
      </c>
      <c r="H1154" s="140">
        <f t="shared" si="39"/>
        <v>0</v>
      </c>
      <c r="I1154" s="141"/>
    </row>
    <row r="1155" spans="1:9">
      <c r="A1155" s="138">
        <v>152</v>
      </c>
      <c r="B1155" s="139">
        <f>Bil!C169</f>
        <v>158</v>
      </c>
      <c r="C1155" s="139">
        <f>Bil!D169</f>
        <v>741502</v>
      </c>
      <c r="D1155" s="139">
        <f>Bil!E169</f>
        <v>737835</v>
      </c>
      <c r="E1155" s="139"/>
      <c r="F1155" s="139"/>
      <c r="G1155" s="140">
        <f t="shared" si="38"/>
        <v>350313.17600000004</v>
      </c>
      <c r="H1155" s="140">
        <f t="shared" si="39"/>
        <v>0</v>
      </c>
      <c r="I1155" s="141"/>
    </row>
    <row r="1156" spans="1:9">
      <c r="A1156" s="138">
        <v>152</v>
      </c>
      <c r="B1156" s="139">
        <f>Bil!C170</f>
        <v>159</v>
      </c>
      <c r="C1156" s="139">
        <f>Bil!D170</f>
        <v>741502</v>
      </c>
      <c r="D1156" s="139">
        <f>Bil!E170</f>
        <v>0</v>
      </c>
      <c r="E1156" s="139"/>
      <c r="F1156" s="139"/>
      <c r="G1156" s="140">
        <f t="shared" si="38"/>
        <v>117898.818</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737835</v>
      </c>
      <c r="E1158" s="139"/>
      <c r="F1158" s="139"/>
      <c r="G1158" s="140">
        <f t="shared" si="38"/>
        <v>237582.87</v>
      </c>
      <c r="H1158" s="140">
        <f t="shared" si="39"/>
        <v>0</v>
      </c>
      <c r="I1158" s="141"/>
    </row>
    <row r="1159" spans="1:9">
      <c r="A1159" s="138">
        <v>152</v>
      </c>
      <c r="B1159" s="139">
        <f>Bil!C173</f>
        <v>162</v>
      </c>
      <c r="C1159" s="139">
        <f>Bil!D173</f>
        <v>38716452</v>
      </c>
      <c r="D1159" s="139">
        <f>Bil!E173</f>
        <v>37683405</v>
      </c>
      <c r="E1159" s="139"/>
      <c r="F1159" s="139"/>
      <c r="G1159" s="140">
        <f t="shared" si="38"/>
        <v>18481488.444000002</v>
      </c>
      <c r="H1159" s="140">
        <f t="shared" si="39"/>
        <v>0</v>
      </c>
      <c r="I1159" s="141"/>
    </row>
    <row r="1160" spans="1:9">
      <c r="A1160" s="138">
        <v>152</v>
      </c>
      <c r="B1160" s="139">
        <f>Bil!C174</f>
        <v>163</v>
      </c>
      <c r="C1160" s="139">
        <f>Bil!D174</f>
        <v>1072722</v>
      </c>
      <c r="D1160" s="139">
        <f>Bil!E174</f>
        <v>993837</v>
      </c>
      <c r="E1160" s="139"/>
      <c r="F1160" s="139"/>
      <c r="G1160" s="140">
        <f t="shared" si="38"/>
        <v>498844.54800000007</v>
      </c>
      <c r="H1160" s="140">
        <f t="shared" si="39"/>
        <v>0</v>
      </c>
      <c r="I1160" s="141"/>
    </row>
    <row r="1161" spans="1:9">
      <c r="A1161" s="138">
        <v>152</v>
      </c>
      <c r="B1161" s="139">
        <f>Bil!C175</f>
        <v>164</v>
      </c>
      <c r="C1161" s="139">
        <f>Bil!D175</f>
        <v>1072722</v>
      </c>
      <c r="D1161" s="139">
        <f>Bil!E175</f>
        <v>993837</v>
      </c>
      <c r="E1161" s="139"/>
      <c r="F1161" s="139"/>
      <c r="G1161" s="140">
        <f t="shared" si="38"/>
        <v>501904.94400000002</v>
      </c>
      <c r="H1161" s="140">
        <f t="shared" si="39"/>
        <v>0</v>
      </c>
      <c r="I1161" s="141"/>
    </row>
    <row r="1162" spans="1:9">
      <c r="A1162" s="138">
        <v>152</v>
      </c>
      <c r="B1162" s="139">
        <f>Bil!C176</f>
        <v>165</v>
      </c>
      <c r="C1162" s="139">
        <f>Bil!D176</f>
        <v>734582</v>
      </c>
      <c r="D1162" s="139">
        <f>Bil!E176</f>
        <v>720580</v>
      </c>
      <c r="E1162" s="139"/>
      <c r="F1162" s="139"/>
      <c r="G1162" s="140">
        <f t="shared" si="38"/>
        <v>358997.43000000005</v>
      </c>
      <c r="H1162" s="140">
        <f t="shared" si="39"/>
        <v>0</v>
      </c>
      <c r="I1162" s="141"/>
    </row>
    <row r="1163" spans="1:9">
      <c r="A1163" s="138">
        <v>152</v>
      </c>
      <c r="B1163" s="139">
        <f>Bil!C177</f>
        <v>166</v>
      </c>
      <c r="C1163" s="139">
        <f>Bil!D177</f>
        <v>258888</v>
      </c>
      <c r="D1163" s="139">
        <f>Bil!E177</f>
        <v>252948</v>
      </c>
      <c r="E1163" s="139"/>
      <c r="F1163" s="139"/>
      <c r="G1163" s="140">
        <f t="shared" si="38"/>
        <v>126954.144</v>
      </c>
      <c r="H1163" s="140">
        <f t="shared" si="39"/>
        <v>0</v>
      </c>
      <c r="I1163" s="141"/>
    </row>
    <row r="1164" spans="1:9">
      <c r="A1164" s="138">
        <v>152</v>
      </c>
      <c r="B1164" s="139">
        <f>Bil!C178</f>
        <v>167</v>
      </c>
      <c r="C1164" s="139">
        <f>Bil!D178</f>
        <v>531</v>
      </c>
      <c r="D1164" s="139">
        <f>Bil!E178</f>
        <v>13479</v>
      </c>
      <c r="E1164" s="139"/>
      <c r="F1164" s="139"/>
      <c r="G1164" s="140">
        <f t="shared" si="38"/>
        <v>4590.6629999999996</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531</v>
      </c>
      <c r="D1167" s="139">
        <f>Bil!E181</f>
        <v>13479</v>
      </c>
      <c r="E1167" s="139"/>
      <c r="F1167" s="139"/>
      <c r="G1167" s="140">
        <f t="shared" si="38"/>
        <v>4673.130000000001</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78721</v>
      </c>
      <c r="D1172" s="139">
        <f>Bil!E186</f>
        <v>6830</v>
      </c>
      <c r="E1172" s="139"/>
      <c r="F1172" s="139"/>
      <c r="G1172" s="140">
        <f t="shared" si="38"/>
        <v>16166.674999999999</v>
      </c>
      <c r="H1172" s="140">
        <f t="shared" si="39"/>
        <v>0</v>
      </c>
      <c r="I1172" s="141"/>
    </row>
    <row r="1173" spans="1:9">
      <c r="A1173" s="138">
        <v>152</v>
      </c>
      <c r="B1173" s="139">
        <f>Bil!C187</f>
        <v>176</v>
      </c>
      <c r="C1173" s="139">
        <f>Bil!D187</f>
        <v>0</v>
      </c>
      <c r="D1173" s="139">
        <f>Bil!E187</f>
        <v>0</v>
      </c>
      <c r="E1173" s="139"/>
      <c r="F1173" s="139"/>
      <c r="G1173" s="140">
        <f t="shared" si="38"/>
        <v>0</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37643730</v>
      </c>
      <c r="D1221" s="139">
        <f>Bil!E235</f>
        <v>36689568</v>
      </c>
      <c r="E1221" s="139"/>
      <c r="F1221" s="139"/>
      <c r="G1221" s="140">
        <f t="shared" si="40"/>
        <v>24869121.983999997</v>
      </c>
      <c r="H1221" s="140">
        <f t="shared" si="41"/>
        <v>0</v>
      </c>
      <c r="I1221" s="141"/>
    </row>
    <row r="1222" spans="1:9">
      <c r="A1222" s="138">
        <v>152</v>
      </c>
      <c r="B1222" s="139">
        <f>Bil!C236</f>
        <v>225</v>
      </c>
      <c r="C1222" s="139">
        <f>Bil!D236</f>
        <v>37503710</v>
      </c>
      <c r="D1222" s="139">
        <f>Bil!E236</f>
        <v>36689383</v>
      </c>
      <c r="E1222" s="139"/>
      <c r="F1222" s="139"/>
      <c r="G1222" s="140">
        <f t="shared" si="40"/>
        <v>24948557.100000001</v>
      </c>
      <c r="H1222" s="140">
        <f t="shared" si="41"/>
        <v>0</v>
      </c>
      <c r="I1222" s="141"/>
    </row>
    <row r="1223" spans="1:9">
      <c r="A1223" s="138">
        <v>152</v>
      </c>
      <c r="B1223" s="139">
        <f>Bil!C237</f>
        <v>226</v>
      </c>
      <c r="C1223" s="139">
        <f>Bil!D237</f>
        <v>37503710</v>
      </c>
      <c r="D1223" s="139">
        <f>Bil!E237</f>
        <v>36689383</v>
      </c>
      <c r="E1223" s="139"/>
      <c r="F1223" s="139"/>
      <c r="G1223" s="140">
        <f t="shared" si="40"/>
        <v>25059439.576000001</v>
      </c>
      <c r="H1223" s="140">
        <f t="shared" si="41"/>
        <v>0</v>
      </c>
      <c r="I1223" s="141"/>
    </row>
    <row r="1224" spans="1:9">
      <c r="A1224" s="138">
        <v>152</v>
      </c>
      <c r="B1224" s="139">
        <f>Bil!C238</f>
        <v>227</v>
      </c>
      <c r="C1224" s="139">
        <f>Bil!D238</f>
        <v>36980332</v>
      </c>
      <c r="D1224" s="139">
        <f>Bil!E238</f>
        <v>36069444</v>
      </c>
      <c r="E1224" s="139"/>
      <c r="F1224" s="139"/>
      <c r="G1224" s="140">
        <f t="shared" si="40"/>
        <v>24770062.940000001</v>
      </c>
      <c r="H1224" s="140">
        <f t="shared" si="41"/>
        <v>0</v>
      </c>
      <c r="I1224" s="141"/>
    </row>
    <row r="1225" spans="1:9">
      <c r="A1225" s="138">
        <v>152</v>
      </c>
      <c r="B1225" s="139">
        <f>Bil!C239</f>
        <v>228</v>
      </c>
      <c r="C1225" s="139">
        <f>Bil!D239</f>
        <v>523378</v>
      </c>
      <c r="D1225" s="139">
        <f>Bil!E239</f>
        <v>619939</v>
      </c>
      <c r="E1225" s="139"/>
      <c r="F1225" s="139"/>
      <c r="G1225" s="140">
        <f t="shared" si="40"/>
        <v>402022.36800000002</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90760</v>
      </c>
      <c r="D1230" s="139">
        <f>Bil!E244</f>
        <v>0</v>
      </c>
      <c r="E1230" s="139"/>
      <c r="F1230" s="139"/>
      <c r="G1230" s="140">
        <f t="shared" si="40"/>
        <v>21147.08</v>
      </c>
      <c r="H1230" s="140">
        <f t="shared" si="41"/>
        <v>0</v>
      </c>
      <c r="I1230" s="141"/>
    </row>
    <row r="1231" spans="1:9">
      <c r="A1231" s="138">
        <v>152</v>
      </c>
      <c r="B1231" s="139">
        <f>Bil!C245</f>
        <v>234</v>
      </c>
      <c r="C1231" s="139">
        <f>Bil!D245</f>
        <v>90760</v>
      </c>
      <c r="D1231" s="139">
        <f>Bil!E245</f>
        <v>0</v>
      </c>
      <c r="E1231" s="139"/>
      <c r="F1231" s="139"/>
      <c r="G1231" s="140">
        <f t="shared" si="40"/>
        <v>21237.84</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59914</v>
      </c>
      <c r="E1234" s="139"/>
      <c r="F1234" s="139"/>
      <c r="G1234" s="140">
        <f t="shared" si="40"/>
        <v>28399.235999999997</v>
      </c>
      <c r="H1234" s="140">
        <f t="shared" si="41"/>
        <v>0</v>
      </c>
      <c r="I1234" s="141"/>
    </row>
    <row r="1235" spans="1:9">
      <c r="A1235" s="138">
        <v>152</v>
      </c>
      <c r="B1235" s="139">
        <f>Bil!C249</f>
        <v>238</v>
      </c>
      <c r="C1235" s="139">
        <f>Bil!D249</f>
        <v>0</v>
      </c>
      <c r="D1235" s="139">
        <f>Bil!E249</f>
        <v>59914</v>
      </c>
      <c r="E1235" s="139"/>
      <c r="F1235" s="139"/>
      <c r="G1235" s="140">
        <f t="shared" si="40"/>
        <v>28519.063999999998</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26790</v>
      </c>
      <c r="D1238" s="139">
        <f>Bil!E252</f>
        <v>37629</v>
      </c>
      <c r="E1238" s="139"/>
      <c r="F1238" s="139"/>
      <c r="G1238" s="140">
        <f t="shared" si="40"/>
        <v>24593.567999999999</v>
      </c>
      <c r="H1238" s="140">
        <f t="shared" si="41"/>
        <v>0</v>
      </c>
      <c r="I1238" s="141"/>
    </row>
    <row r="1239" spans="1:9">
      <c r="A1239" s="138">
        <v>152</v>
      </c>
      <c r="B1239" s="139">
        <f>Bil!C253</f>
        <v>242</v>
      </c>
      <c r="C1239" s="139">
        <f>Bil!D253</f>
        <v>22470</v>
      </c>
      <c r="D1239" s="139">
        <f>Bil!E253</f>
        <v>22470</v>
      </c>
      <c r="E1239" s="139"/>
      <c r="F1239" s="139"/>
      <c r="G1239" s="140">
        <f t="shared" si="40"/>
        <v>16313.22</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23690</v>
      </c>
      <c r="D1247" s="139">
        <f>Bil!E262</f>
        <v>34529</v>
      </c>
      <c r="E1247" s="139"/>
      <c r="F1247" s="139"/>
      <c r="G1247" s="140">
        <f t="shared" ref="G1247:G1277" si="42">B1247/1000*C1247+B1247/500*D1247</f>
        <v>23187</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22320</v>
      </c>
      <c r="D1249" s="139">
        <f>Bil!E264</f>
        <v>18852</v>
      </c>
      <c r="E1249" s="139"/>
      <c r="F1249" s="139"/>
      <c r="G1249" s="140">
        <f t="shared" si="42"/>
        <v>15126.047999999999</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0</v>
      </c>
      <c r="D1266" s="139">
        <f>Bil!E281</f>
        <v>0</v>
      </c>
      <c r="E1266" s="139"/>
      <c r="F1266" s="139"/>
      <c r="G1266" s="140">
        <f t="shared" si="42"/>
        <v>0</v>
      </c>
      <c r="H1266" s="140">
        <f t="shared" si="43"/>
        <v>0</v>
      </c>
      <c r="I1266" s="141"/>
    </row>
    <row r="1267" spans="1:9">
      <c r="A1267" s="138">
        <v>152</v>
      </c>
      <c r="B1267" s="139">
        <f>Bil!C282</f>
        <v>270</v>
      </c>
      <c r="C1267" s="139">
        <f>Bil!D282</f>
        <v>1072722</v>
      </c>
      <c r="D1267" s="139">
        <f>Bil!E282</f>
        <v>993837</v>
      </c>
      <c r="E1267" s="139"/>
      <c r="F1267" s="139"/>
      <c r="G1267" s="140">
        <f t="shared" si="42"/>
        <v>826306.91999999993</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1118732</v>
      </c>
      <c r="D1295" s="152">
        <f>Bil!E310</f>
        <v>1047218</v>
      </c>
      <c r="E1295" s="152"/>
      <c r="F1295" s="152"/>
      <c r="G1295" s="153">
        <f>B1295/1000*C1295+B1295/500*D1295</f>
        <v>957524.06400000001</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12530631</v>
      </c>
      <c r="D1405" s="139">
        <f>RasF!E121</f>
        <v>12150157</v>
      </c>
      <c r="E1405" s="139"/>
      <c r="F1405" s="139"/>
      <c r="G1405" s="140">
        <f t="shared" si="48"/>
        <v>4051403.95</v>
      </c>
      <c r="H1405" s="140">
        <f t="shared" si="49"/>
        <v>0</v>
      </c>
      <c r="I1405" s="141"/>
    </row>
    <row r="1406" spans="1:9">
      <c r="A1406" s="138">
        <v>154</v>
      </c>
      <c r="B1406" s="139">
        <f>RasF!C122</f>
        <v>111</v>
      </c>
      <c r="C1406" s="139">
        <f>RasF!D122</f>
        <v>12281334</v>
      </c>
      <c r="D1406" s="139">
        <f>RasF!E122</f>
        <v>11830307</v>
      </c>
      <c r="E1406" s="139"/>
      <c r="F1406" s="139"/>
      <c r="G1406" s="140">
        <f t="shared" si="48"/>
        <v>3989556.2280000001</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12281334</v>
      </c>
      <c r="D1408" s="139">
        <f>RasF!E124</f>
        <v>11830307</v>
      </c>
      <c r="E1408" s="139"/>
      <c r="F1408" s="139"/>
      <c r="G1408" s="140">
        <f t="shared" si="48"/>
        <v>4061440.1240000003</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249297</v>
      </c>
      <c r="D1417" s="139">
        <f>RasF!E133</f>
        <v>319850</v>
      </c>
      <c r="E1417" s="139"/>
      <c r="F1417" s="139"/>
      <c r="G1417" s="140">
        <f t="shared" si="48"/>
        <v>108457.63399999999</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12530631</v>
      </c>
      <c r="D1432" s="152">
        <f>RasF!E148</f>
        <v>12150157</v>
      </c>
      <c r="E1432" s="152"/>
      <c r="F1432" s="152"/>
      <c r="G1432" s="153">
        <f t="shared" si="50"/>
        <v>5045839.4649999999</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149853</v>
      </c>
      <c r="D1477" s="155"/>
      <c r="E1477" s="155"/>
      <c r="F1477" s="155"/>
      <c r="G1477" s="145">
        <f>B1477/1000*C1477</f>
        <v>149.85300000000001</v>
      </c>
      <c r="H1477" s="145">
        <f>ABS(C1477-ROUND(C1477,0))</f>
        <v>0</v>
      </c>
      <c r="I1477" s="146"/>
    </row>
    <row r="1478" spans="1:9">
      <c r="A1478" s="158">
        <f>A$1477</f>
        <v>159</v>
      </c>
      <c r="B1478" s="142">
        <f>Obv!C13</f>
        <v>2</v>
      </c>
      <c r="C1478" s="142">
        <f>Obv!D13</f>
        <v>4271563</v>
      </c>
      <c r="D1478" s="142"/>
      <c r="E1478" s="142"/>
      <c r="F1478" s="142"/>
      <c r="G1478" s="140">
        <f>B1478/1000*C1478</f>
        <v>8543.1260000000002</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4219531</v>
      </c>
      <c r="D1480" s="142"/>
      <c r="E1480" s="142"/>
      <c r="F1480" s="142"/>
      <c r="G1480" s="140">
        <f>B1480/1000*C1480</f>
        <v>16878.124</v>
      </c>
      <c r="H1480" s="140">
        <f>ABS(C1480-ROUND(C1480,0))</f>
        <v>0</v>
      </c>
      <c r="I1480" s="141"/>
    </row>
    <row r="1481" spans="1:9">
      <c r="A1481" s="158">
        <f t="shared" ref="A1481:A1544" si="55">A$1477</f>
        <v>159</v>
      </c>
      <c r="B1481" s="142">
        <f>Obv!C16</f>
        <v>5</v>
      </c>
      <c r="C1481" s="142">
        <f>Obv!D16</f>
        <v>3001470</v>
      </c>
      <c r="D1481" s="142"/>
      <c r="E1481" s="142"/>
      <c r="F1481" s="142"/>
      <c r="G1481" s="140">
        <f t="shared" ref="G1481:G1544" si="56">B1481/1000*C1481</f>
        <v>15007.35</v>
      </c>
      <c r="H1481" s="140">
        <f t="shared" ref="H1481:H1544" si="57">ABS(C1481-ROUND(C1481,0))</f>
        <v>0</v>
      </c>
      <c r="I1481" s="141"/>
    </row>
    <row r="1482" spans="1:9">
      <c r="A1482" s="158">
        <f t="shared" si="55"/>
        <v>159</v>
      </c>
      <c r="B1482" s="142">
        <f>Obv!C17</f>
        <v>6</v>
      </c>
      <c r="C1482" s="142">
        <f>Obv!D17</f>
        <v>1021536</v>
      </c>
      <c r="D1482" s="142"/>
      <c r="E1482" s="142"/>
      <c r="F1482" s="142"/>
      <c r="G1482" s="140">
        <f t="shared" si="56"/>
        <v>6129.2160000000003</v>
      </c>
      <c r="H1482" s="140">
        <f t="shared" si="57"/>
        <v>0</v>
      </c>
      <c r="I1482" s="141"/>
    </row>
    <row r="1483" spans="1:9">
      <c r="A1483" s="158">
        <f t="shared" si="55"/>
        <v>159</v>
      </c>
      <c r="B1483" s="142">
        <f>Obv!C18</f>
        <v>7</v>
      </c>
      <c r="C1483" s="142">
        <f>Obv!D18</f>
        <v>14551</v>
      </c>
      <c r="D1483" s="142"/>
      <c r="E1483" s="142"/>
      <c r="F1483" s="142"/>
      <c r="G1483" s="140">
        <f t="shared" si="56"/>
        <v>101.857</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170568</v>
      </c>
      <c r="D1486" s="142"/>
      <c r="E1486" s="142"/>
      <c r="F1486" s="142"/>
      <c r="G1486" s="140">
        <f t="shared" si="56"/>
        <v>1705.68</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11406</v>
      </c>
      <c r="D1488" s="142"/>
      <c r="E1488" s="142"/>
      <c r="F1488" s="142"/>
      <c r="G1488" s="140">
        <f t="shared" si="56"/>
        <v>136.87200000000001</v>
      </c>
      <c r="H1488" s="140">
        <f t="shared" si="57"/>
        <v>0</v>
      </c>
      <c r="I1488" s="141"/>
    </row>
    <row r="1489" spans="1:9">
      <c r="A1489" s="158">
        <f t="shared" si="55"/>
        <v>159</v>
      </c>
      <c r="B1489" s="142">
        <f>Obv!C24</f>
        <v>13</v>
      </c>
      <c r="C1489" s="142">
        <f>Obv!D24</f>
        <v>52032</v>
      </c>
      <c r="D1489" s="142"/>
      <c r="E1489" s="142"/>
      <c r="F1489" s="142"/>
      <c r="G1489" s="140">
        <f t="shared" si="56"/>
        <v>676.41599999999994</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3427579</v>
      </c>
      <c r="D1496" s="142"/>
      <c r="E1496" s="142"/>
      <c r="F1496" s="142"/>
      <c r="G1496" s="140">
        <f t="shared" si="56"/>
        <v>68551.58</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3307589</v>
      </c>
      <c r="D1498" s="142"/>
      <c r="E1498" s="142"/>
      <c r="F1498" s="142"/>
      <c r="G1498" s="140">
        <f t="shared" si="56"/>
        <v>72766.957999999999</v>
      </c>
      <c r="H1498" s="140">
        <f t="shared" si="57"/>
        <v>0</v>
      </c>
      <c r="I1498" s="141"/>
    </row>
    <row r="1499" spans="1:9">
      <c r="A1499" s="158">
        <f t="shared" si="55"/>
        <v>159</v>
      </c>
      <c r="B1499" s="142">
        <f>Obv!C34</f>
        <v>23</v>
      </c>
      <c r="C1499" s="142">
        <f>Obv!D34</f>
        <v>2280738</v>
      </c>
      <c r="D1499" s="142"/>
      <c r="E1499" s="142"/>
      <c r="F1499" s="142"/>
      <c r="G1499" s="140">
        <f t="shared" si="56"/>
        <v>52456.974000000002</v>
      </c>
      <c r="H1499" s="140">
        <f t="shared" si="57"/>
        <v>0</v>
      </c>
      <c r="I1499" s="141"/>
    </row>
    <row r="1500" spans="1:9">
      <c r="A1500" s="158">
        <f t="shared" si="55"/>
        <v>159</v>
      </c>
      <c r="B1500" s="142">
        <f>Obv!C35</f>
        <v>24</v>
      </c>
      <c r="C1500" s="142">
        <f>Obv!D35</f>
        <v>802899</v>
      </c>
      <c r="D1500" s="142"/>
      <c r="E1500" s="142"/>
      <c r="F1500" s="142"/>
      <c r="G1500" s="140">
        <f t="shared" si="56"/>
        <v>19269.576000000001</v>
      </c>
      <c r="H1500" s="140">
        <f t="shared" si="57"/>
        <v>0</v>
      </c>
      <c r="I1500" s="141"/>
    </row>
    <row r="1501" spans="1:9">
      <c r="A1501" s="158">
        <f t="shared" si="55"/>
        <v>159</v>
      </c>
      <c r="B1501" s="142">
        <f>Obv!C36</f>
        <v>25</v>
      </c>
      <c r="C1501" s="142">
        <f>Obv!D36</f>
        <v>1309</v>
      </c>
      <c r="D1501" s="142"/>
      <c r="E1501" s="142"/>
      <c r="F1501" s="142"/>
      <c r="G1501" s="140">
        <f t="shared" si="56"/>
        <v>32.725000000000001</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165012</v>
      </c>
      <c r="D1504" s="142"/>
      <c r="E1504" s="142"/>
      <c r="F1504" s="142"/>
      <c r="G1504" s="140">
        <f t="shared" si="56"/>
        <v>4620.3360000000002</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57631</v>
      </c>
      <c r="D1506" s="142"/>
      <c r="E1506" s="142"/>
      <c r="F1506" s="142"/>
      <c r="G1506" s="140">
        <f t="shared" si="56"/>
        <v>1728.9299999999998</v>
      </c>
      <c r="H1506" s="140">
        <f t="shared" si="57"/>
        <v>0</v>
      </c>
      <c r="I1506" s="141"/>
    </row>
    <row r="1507" spans="1:9">
      <c r="A1507" s="158">
        <f t="shared" si="55"/>
        <v>159</v>
      </c>
      <c r="B1507" s="142">
        <f>Obv!C42</f>
        <v>31</v>
      </c>
      <c r="C1507" s="142">
        <f>Obv!D42</f>
        <v>119990</v>
      </c>
      <c r="D1507" s="142"/>
      <c r="E1507" s="142"/>
      <c r="F1507" s="142"/>
      <c r="G1507" s="140">
        <f t="shared" si="56"/>
        <v>3719.69</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993837</v>
      </c>
      <c r="D1514" s="142"/>
      <c r="E1514" s="142"/>
      <c r="F1514" s="142"/>
      <c r="G1514" s="140">
        <f t="shared" si="56"/>
        <v>37765.805999999997</v>
      </c>
      <c r="H1514" s="140">
        <f t="shared" si="57"/>
        <v>0</v>
      </c>
      <c r="I1514" s="141"/>
    </row>
    <row r="1515" spans="1:9">
      <c r="A1515" s="158">
        <f t="shared" si="55"/>
        <v>159</v>
      </c>
      <c r="B1515" s="142">
        <f>Obv!C50</f>
        <v>39</v>
      </c>
      <c r="C1515" s="142">
        <f>Obv!D50</f>
        <v>0</v>
      </c>
      <c r="D1515" s="142"/>
      <c r="E1515" s="142"/>
      <c r="F1515" s="142"/>
      <c r="G1515" s="140">
        <f t="shared" si="56"/>
        <v>0</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0</v>
      </c>
      <c r="D1521" s="142"/>
      <c r="E1521" s="142"/>
      <c r="F1521" s="142"/>
      <c r="G1521" s="140">
        <f t="shared" si="56"/>
        <v>0</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0</v>
      </c>
      <c r="D1527" s="142"/>
      <c r="E1527" s="142"/>
      <c r="F1527" s="142"/>
      <c r="G1527" s="140">
        <f t="shared" si="56"/>
        <v>0</v>
      </c>
      <c r="H1527" s="140">
        <f t="shared" si="57"/>
        <v>0</v>
      </c>
      <c r="I1527" s="141"/>
    </row>
    <row r="1528" spans="1:9">
      <c r="A1528" s="158">
        <f t="shared" si="55"/>
        <v>159</v>
      </c>
      <c r="B1528" s="142">
        <f>Obv!C63</f>
        <v>52</v>
      </c>
      <c r="C1528" s="142">
        <f>Obv!D63</f>
        <v>0</v>
      </c>
      <c r="D1528" s="142"/>
      <c r="E1528" s="142"/>
      <c r="F1528" s="142"/>
      <c r="G1528" s="140">
        <f t="shared" si="56"/>
        <v>0</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993836</v>
      </c>
      <c r="D1573" s="142"/>
      <c r="E1573" s="142"/>
      <c r="F1573" s="142"/>
      <c r="G1573" s="140">
        <f t="shared" si="63"/>
        <v>96402.092000000004</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993836</v>
      </c>
      <c r="D1575" s="142"/>
      <c r="E1575" s="142"/>
      <c r="F1575" s="142"/>
      <c r="G1575" s="140">
        <f t="shared" si="63"/>
        <v>98389.76400000001</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496" t="s">
        <v>422</v>
      </c>
      <c r="B1" s="496"/>
      <c r="C1" s="496"/>
      <c r="D1" s="496"/>
      <c r="E1" s="496"/>
      <c r="F1" s="496"/>
      <c r="G1" s="496"/>
      <c r="H1" s="496"/>
    </row>
    <row r="2" spans="1:8" ht="45" customHeight="1">
      <c r="A2" s="511" t="s">
        <v>2586</v>
      </c>
      <c r="B2" s="512"/>
      <c r="C2" s="512"/>
      <c r="D2" s="512"/>
      <c r="E2" s="512"/>
      <c r="F2" s="512"/>
      <c r="G2" s="512"/>
      <c r="H2" s="513"/>
    </row>
    <row r="3" spans="1:8" ht="20.25" customHeight="1">
      <c r="A3" s="516" t="s">
        <v>2186</v>
      </c>
      <c r="B3" s="517"/>
      <c r="C3" s="518"/>
      <c r="D3" s="519" t="s">
        <v>2902</v>
      </c>
      <c r="E3" s="520"/>
      <c r="F3" s="521"/>
      <c r="G3" s="522" t="s">
        <v>2903</v>
      </c>
      <c r="H3" s="523"/>
    </row>
    <row r="4" spans="1:8" s="61" customFormat="1" ht="38.25" customHeight="1">
      <c r="A4" s="514" t="s">
        <v>2325</v>
      </c>
      <c r="B4" s="514"/>
      <c r="C4" s="514"/>
      <c r="D4" s="514"/>
      <c r="E4" s="514"/>
      <c r="F4" s="514"/>
      <c r="G4" s="514"/>
      <c r="H4" s="515"/>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497" t="s">
        <v>2904</v>
      </c>
      <c r="B193" s="498"/>
      <c r="C193" s="499" t="s">
        <v>3882</v>
      </c>
      <c r="D193" s="500"/>
      <c r="E193" s="501"/>
      <c r="F193" s="499" t="s">
        <v>2905</v>
      </c>
      <c r="G193" s="500"/>
      <c r="H193" s="501"/>
    </row>
    <row r="194" spans="1:8" ht="15" customHeight="1">
      <c r="A194" s="99" t="s">
        <v>3914</v>
      </c>
      <c r="B194" s="509" t="s">
        <v>197</v>
      </c>
      <c r="C194" s="510"/>
      <c r="D194" s="510"/>
      <c r="E194" s="510"/>
      <c r="F194" s="510"/>
      <c r="G194" s="510"/>
      <c r="H194" s="510"/>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497" t="s">
        <v>2907</v>
      </c>
      <c r="B244" s="498"/>
      <c r="C244" s="499" t="s">
        <v>3882</v>
      </c>
      <c r="D244" s="500"/>
      <c r="E244" s="501"/>
      <c r="F244" s="499" t="s">
        <v>2905</v>
      </c>
      <c r="G244" s="500"/>
      <c r="H244" s="501"/>
    </row>
    <row r="245" spans="1:8" ht="15" customHeight="1">
      <c r="A245" s="100" t="s">
        <v>1878</v>
      </c>
      <c r="B245" s="504" t="s">
        <v>2906</v>
      </c>
      <c r="C245" s="505"/>
      <c r="D245" s="505"/>
      <c r="E245" s="505"/>
      <c r="F245" s="505"/>
      <c r="G245" s="505"/>
      <c r="H245" s="506"/>
    </row>
    <row r="246" spans="1:8" ht="15" customHeight="1">
      <c r="A246" s="117">
        <v>111</v>
      </c>
      <c r="B246" s="507" t="s">
        <v>504</v>
      </c>
      <c r="C246" s="507"/>
      <c r="D246" s="507"/>
      <c r="E246" s="507"/>
      <c r="F246" s="507"/>
      <c r="G246" s="507"/>
      <c r="H246" s="508"/>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7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7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7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7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02" t="s">
        <v>196</v>
      </c>
      <c r="C860" s="502"/>
      <c r="D860" s="502"/>
      <c r="E860" s="502"/>
      <c r="F860" s="502"/>
      <c r="G860" s="502"/>
      <c r="H860" s="503"/>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9:H259"/>
    <mergeCell ref="B260:H260"/>
    <mergeCell ref="B261:H261"/>
    <mergeCell ref="B262:H262"/>
    <mergeCell ref="B257:H257"/>
    <mergeCell ref="B258:H258"/>
    <mergeCell ref="B255:H255"/>
    <mergeCell ref="B256:H256"/>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19:H819"/>
    <mergeCell ref="B820:H820"/>
    <mergeCell ref="B821:H821"/>
    <mergeCell ref="B822:H822"/>
    <mergeCell ref="B815:H815"/>
    <mergeCell ref="B816:H816"/>
    <mergeCell ref="B817:H817"/>
    <mergeCell ref="B818:H818"/>
    <mergeCell ref="B827:H827"/>
    <mergeCell ref="B828:H828"/>
    <mergeCell ref="B829:H829"/>
    <mergeCell ref="B830:H830"/>
    <mergeCell ref="B823:H823"/>
    <mergeCell ref="B824:H824"/>
    <mergeCell ref="B825:H825"/>
    <mergeCell ref="B826:H826"/>
    <mergeCell ref="B840:H840"/>
    <mergeCell ref="B841:H841"/>
    <mergeCell ref="B842:H842"/>
    <mergeCell ref="B831:H831"/>
    <mergeCell ref="B832:H832"/>
    <mergeCell ref="B833:H833"/>
    <mergeCell ref="B834:H834"/>
    <mergeCell ref="B846:H846"/>
    <mergeCell ref="B847:H847"/>
    <mergeCell ref="B848:H848"/>
    <mergeCell ref="B849:H849"/>
    <mergeCell ref="B850:H850"/>
    <mergeCell ref="B835:H835"/>
    <mergeCell ref="B836:H836"/>
    <mergeCell ref="B837:H837"/>
    <mergeCell ref="B838:H838"/>
    <mergeCell ref="B839:H839"/>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A1:H1"/>
    <mergeCell ref="A193:B193"/>
    <mergeCell ref="C193:E193"/>
    <mergeCell ref="F193:H193"/>
    <mergeCell ref="B844:H844"/>
    <mergeCell ref="B845:H84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29:C29"/>
    <mergeCell ref="B28:C28"/>
    <mergeCell ref="B25:C25"/>
    <mergeCell ref="B22:C22"/>
    <mergeCell ref="B18:C18"/>
    <mergeCell ref="B21:C21"/>
    <mergeCell ref="A1:C1"/>
    <mergeCell ref="B2:C2"/>
    <mergeCell ref="B3:C3"/>
    <mergeCell ref="B8:C8"/>
    <mergeCell ref="B7:C7"/>
    <mergeCell ref="B6:C6"/>
    <mergeCell ref="B12:C12"/>
    <mergeCell ref="B19:C19"/>
    <mergeCell ref="B20:C20"/>
    <mergeCell ref="B32:C32"/>
    <mergeCell ref="B31:C31"/>
    <mergeCell ref="B13:C13"/>
    <mergeCell ref="B30:C30"/>
    <mergeCell ref="B27:C27"/>
    <mergeCell ref="B26:C26"/>
    <mergeCell ref="B16:C16"/>
    <mergeCell ref="B11:C11"/>
    <mergeCell ref="B10:C10"/>
    <mergeCell ref="B5:C5"/>
    <mergeCell ref="B4:C4"/>
    <mergeCell ref="B9:C9"/>
    <mergeCell ref="B24:C24"/>
    <mergeCell ref="B23:C23"/>
    <mergeCell ref="B15:C15"/>
    <mergeCell ref="B14:C14"/>
    <mergeCell ref="B17:C17"/>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K42" sqref="K4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67" t="s">
        <v>462</v>
      </c>
      <c r="B1" s="368"/>
      <c r="C1" s="356" t="s">
        <v>2587</v>
      </c>
      <c r="D1" s="356"/>
      <c r="E1" s="356" t="s">
        <v>2588</v>
      </c>
      <c r="F1" s="356"/>
      <c r="G1" s="356" t="s">
        <v>2589</v>
      </c>
      <c r="H1" s="356"/>
      <c r="I1" s="356"/>
      <c r="J1" s="356" t="s">
        <v>1166</v>
      </c>
      <c r="K1" s="357"/>
    </row>
    <row r="2" spans="1:19" ht="32.1" customHeight="1">
      <c r="A2" s="40"/>
      <c r="B2" s="40"/>
      <c r="C2" s="40"/>
      <c r="D2" s="40"/>
      <c r="E2" s="40"/>
      <c r="F2" s="40"/>
      <c r="G2" s="40"/>
      <c r="H2" s="40"/>
      <c r="I2" s="40"/>
      <c r="J2" s="366" t="s">
        <v>1622</v>
      </c>
      <c r="K2" s="366"/>
    </row>
    <row r="3" spans="1:19" ht="5.0999999999999996" customHeight="1">
      <c r="B3" s="7"/>
      <c r="C3" s="7"/>
      <c r="D3" s="7"/>
      <c r="E3" s="7"/>
      <c r="F3" s="7"/>
      <c r="G3" s="7"/>
      <c r="H3" s="7"/>
      <c r="I3" s="7"/>
    </row>
    <row r="4" spans="1:19" ht="35.1" customHeight="1">
      <c r="A4" s="409" t="s">
        <v>284</v>
      </c>
      <c r="B4" s="409"/>
      <c r="C4" s="409"/>
      <c r="D4" s="409"/>
      <c r="E4" s="409"/>
      <c r="F4" s="409"/>
      <c r="G4" s="409"/>
      <c r="H4" s="409"/>
      <c r="I4" s="409"/>
      <c r="J4" s="409"/>
      <c r="K4" s="409"/>
    </row>
    <row r="5" spans="1:19" ht="39.75" customHeight="1">
      <c r="A5" s="415" t="str">
        <f>IF(AND(K10&lt;&gt;"",K12&lt;&gt;""), "za razdoblje: " &amp; TEXT(K10, "d. mmmm yyyy.") &amp; "   –   " &amp; TEXT(K12, "d. mmmm yyyy."),"za razdoblje od ________________ do ______________")</f>
        <v>za razdoblje: 1. siječanj 2015.   –   31. prosinac 2015.</v>
      </c>
      <c r="B5" s="415"/>
      <c r="C5" s="415"/>
      <c r="D5" s="415"/>
      <c r="E5" s="415"/>
      <c r="F5" s="415"/>
      <c r="G5" s="415"/>
      <c r="H5" s="415"/>
      <c r="I5" s="415"/>
      <c r="J5" s="415"/>
      <c r="K5" s="415"/>
    </row>
    <row r="6" spans="1:19" ht="15" customHeight="1">
      <c r="A6" s="49" t="s">
        <v>381</v>
      </c>
      <c r="B6" s="78">
        <v>8738</v>
      </c>
      <c r="C6" s="30"/>
      <c r="D6" s="413" t="s">
        <v>385</v>
      </c>
      <c r="E6" s="414"/>
      <c r="F6" s="33" t="s">
        <v>2886</v>
      </c>
      <c r="G6" s="30"/>
      <c r="H6" s="30"/>
      <c r="I6" s="30"/>
      <c r="J6" s="416">
        <f>SUM(Skriveni!G2:G1577)</f>
        <v>379153966.22000009</v>
      </c>
      <c r="K6" s="416"/>
    </row>
    <row r="7" spans="1:19" ht="3" customHeight="1">
      <c r="A7" s="30"/>
      <c r="B7" s="30"/>
      <c r="C7" s="30"/>
      <c r="D7" s="30"/>
      <c r="E7" s="30"/>
      <c r="F7" s="30"/>
      <c r="G7" s="30"/>
      <c r="H7" s="30"/>
      <c r="I7" s="30"/>
      <c r="J7" s="30"/>
      <c r="K7" s="30"/>
    </row>
    <row r="8" spans="1:19" ht="15" customHeight="1">
      <c r="A8" s="49" t="s">
        <v>382</v>
      </c>
      <c r="B8" s="79">
        <v>3315550</v>
      </c>
      <c r="C8" s="30"/>
      <c r="D8" s="31"/>
      <c r="E8" s="34"/>
      <c r="F8" s="30"/>
      <c r="G8" s="30"/>
      <c r="H8" s="30"/>
      <c r="I8" s="30"/>
      <c r="J8" s="417" t="s">
        <v>389</v>
      </c>
      <c r="K8" s="417"/>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403" t="s">
        <v>4283</v>
      </c>
      <c r="C10" s="404"/>
      <c r="D10" s="404"/>
      <c r="E10" s="404"/>
      <c r="F10" s="404"/>
      <c r="G10" s="404"/>
      <c r="H10" s="404"/>
      <c r="I10" s="405"/>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53000</v>
      </c>
      <c r="C12" s="410" t="s">
        <v>50</v>
      </c>
      <c r="D12" s="411"/>
      <c r="E12" s="411"/>
      <c r="F12" s="411"/>
      <c r="G12" s="412"/>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94" t="s">
        <v>4284</v>
      </c>
      <c r="C14" s="395"/>
      <c r="D14" s="395"/>
      <c r="E14" s="395"/>
      <c r="F14" s="395"/>
      <c r="G14" s="396"/>
      <c r="H14" s="30"/>
      <c r="I14" s="30"/>
      <c r="J14" s="49" t="s">
        <v>2185</v>
      </c>
      <c r="K14" s="115">
        <v>81152039635</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54" t="str">
        <f>IF(B16&gt;0,LOOKUP(B16,R8:R16,S8:S16),"Razina nije upisana")</f>
        <v>proračunski korisnik jedinice lokalne i područne (regionalne) samouprave koji obavlja poslove u sklopu funkcija koje se decentraliziraju</v>
      </c>
      <c r="D16" s="355"/>
      <c r="E16" s="355"/>
      <c r="F16" s="355"/>
      <c r="G16" s="355"/>
      <c r="H16" s="355"/>
      <c r="I16" s="355"/>
      <c r="J16" s="355"/>
      <c r="K16" s="355"/>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54" t="str">
        <f xml:space="preserve"> IF(B18&gt;0,LOOKUP(B18,Sifre!A246:A860,Sifre!B246:B860),"Djelatnost nije upisana")</f>
        <v>Osnovno obrazovanje</v>
      </c>
      <c r="D18" s="355"/>
      <c r="E18" s="355"/>
      <c r="F18" s="355"/>
      <c r="G18" s="355"/>
      <c r="H18" s="355"/>
      <c r="I18" s="355"/>
      <c r="J18" s="355"/>
      <c r="K18" s="355"/>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54" t="str">
        <f>IF(B20&lt;&gt;"","Razdjel: " &amp; LOOKUP(B20,R53:R100,S53:S100),"Razdjel nije upisan")</f>
        <v>Razdjel: NEMA RAZDJELA</v>
      </c>
      <c r="D20" s="355"/>
      <c r="E20" s="355"/>
      <c r="F20" s="355"/>
      <c r="G20" s="355"/>
      <c r="H20" s="355"/>
      <c r="I20" s="355"/>
      <c r="J20" s="355"/>
      <c r="K20" s="355"/>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130</v>
      </c>
      <c r="C22" s="354" t="str">
        <f>IF(B22&gt;0, "Županija: " &amp; LOOKUP(N22,P8:P28,Q8:Q28) &amp; ", grad/općina: " &amp; LOOKUP(B22,N53:N609,O53:O609),"šifra grada/općine nije upisana")</f>
        <v>Županija: LIČKO-SENJSKA, grad/općina: GOSPIĆ</v>
      </c>
      <c r="D22" s="355"/>
      <c r="E22" s="355"/>
      <c r="F22" s="355"/>
      <c r="G22" s="355"/>
      <c r="H22" s="355"/>
      <c r="I22" s="355"/>
      <c r="J22" s="355"/>
      <c r="K22" s="355"/>
      <c r="N22" s="1">
        <f>LOOKUP(B22,N53:N609,P53:P609)</f>
        <v>9</v>
      </c>
      <c r="P22" s="116">
        <v>15</v>
      </c>
      <c r="Q22" s="116" t="s">
        <v>454</v>
      </c>
    </row>
    <row r="23" spans="1:17" ht="3" customHeight="1">
      <c r="A23" s="31"/>
      <c r="B23" s="30"/>
      <c r="C23" s="30"/>
      <c r="D23" s="30"/>
      <c r="E23" s="30"/>
      <c r="F23" s="30"/>
      <c r="G23" s="30"/>
      <c r="H23" s="30"/>
      <c r="I23" s="30"/>
      <c r="J23" s="30"/>
      <c r="K23" s="30"/>
      <c r="P23" s="116">
        <v>16</v>
      </c>
      <c r="Q23" s="116" t="s">
        <v>455</v>
      </c>
    </row>
    <row r="24" spans="1:17" ht="9.75" customHeight="1">
      <c r="A24" s="31"/>
      <c r="B24" s="251" t="s">
        <v>294</v>
      </c>
      <c r="C24" s="30"/>
      <c r="D24" s="361" t="s">
        <v>855</v>
      </c>
      <c r="E24" s="362"/>
      <c r="F24" s="362"/>
      <c r="G24" s="30"/>
      <c r="H24" s="30"/>
      <c r="I24" s="30"/>
      <c r="J24" s="30"/>
      <c r="K24" s="30"/>
      <c r="P24" s="116">
        <v>17</v>
      </c>
      <c r="Q24" s="116" t="s">
        <v>456</v>
      </c>
    </row>
    <row r="25" spans="1:17" ht="15" customHeight="1">
      <c r="A25" s="421" t="s">
        <v>1867</v>
      </c>
      <c r="B25" s="108" t="str">
        <f>IF(SUM(Skriveni!C2:F642)=0,"NE", "DA")</f>
        <v>DA</v>
      </c>
      <c r="C25" s="363" t="s">
        <v>2954</v>
      </c>
      <c r="D25" s="364"/>
      <c r="E25" s="250" t="str">
        <f>IF(AND(B25="DA",Kont!F25&gt;0),Kont!F25,"Nema")</f>
        <v>Nema</v>
      </c>
      <c r="F25" s="30"/>
      <c r="G25" s="49" t="s">
        <v>1862</v>
      </c>
      <c r="H25" s="375" t="s">
        <v>4285</v>
      </c>
      <c r="I25" s="380"/>
      <c r="J25" s="380"/>
      <c r="K25" s="376"/>
      <c r="P25" s="116">
        <v>18</v>
      </c>
      <c r="Q25" s="116" t="s">
        <v>457</v>
      </c>
    </row>
    <row r="26" spans="1:17" ht="3" customHeight="1">
      <c r="A26" s="419"/>
      <c r="B26" s="84"/>
      <c r="C26" s="85"/>
      <c r="D26" s="86"/>
      <c r="E26" s="87"/>
      <c r="G26" s="31"/>
      <c r="H26" s="30"/>
      <c r="I26" s="30"/>
      <c r="J26" s="30"/>
      <c r="K26" s="30"/>
      <c r="P26" s="116">
        <v>19</v>
      </c>
      <c r="Q26" s="116" t="s">
        <v>458</v>
      </c>
    </row>
    <row r="27" spans="1:17" ht="15" customHeight="1">
      <c r="A27" s="419"/>
      <c r="B27" s="108" t="str">
        <f>IF(SUM(Skriveni!C998:D1246)&lt;&gt;0,"DA","NE")</f>
        <v>DA</v>
      </c>
      <c r="C27" s="363" t="s">
        <v>944</v>
      </c>
      <c r="D27" s="365"/>
      <c r="E27" s="250" t="str">
        <f>IF(AND(B27="DA",Kont!F226&gt;0),Kont!F226,"Nema")</f>
        <v>Nema</v>
      </c>
      <c r="F27" s="30"/>
      <c r="G27" s="49" t="s">
        <v>1863</v>
      </c>
      <c r="H27" s="375" t="s">
        <v>4286</v>
      </c>
      <c r="I27" s="376"/>
      <c r="J27" s="31" t="s">
        <v>1864</v>
      </c>
      <c r="K27" s="33" t="s">
        <v>4287</v>
      </c>
      <c r="P27" s="116">
        <v>20</v>
      </c>
      <c r="Q27" s="116" t="s">
        <v>3460</v>
      </c>
    </row>
    <row r="28" spans="1:17" ht="3" customHeight="1">
      <c r="A28" s="419"/>
      <c r="F28" s="30"/>
      <c r="G28" s="30"/>
      <c r="H28" s="30"/>
      <c r="I28" s="30"/>
      <c r="J28" s="30"/>
      <c r="K28" s="30"/>
      <c r="P28" s="116">
        <v>21</v>
      </c>
      <c r="Q28" s="116" t="s">
        <v>3287</v>
      </c>
    </row>
    <row r="29" spans="1:17" ht="15" customHeight="1">
      <c r="A29" s="419"/>
      <c r="B29" s="108" t="str">
        <f>IF(SUM(Skriveni!C1296:D1431)&lt;&gt;0,"DA","NE")</f>
        <v>DA</v>
      </c>
      <c r="C29" s="389" t="s">
        <v>2955</v>
      </c>
      <c r="D29" s="390"/>
      <c r="E29" s="250" t="str">
        <f>IF(AND(B29="DA",Kont!F258&gt;0),Kont!F258,"Nema")</f>
        <v>Nema</v>
      </c>
      <c r="F29" s="30"/>
      <c r="G29" s="49" t="s">
        <v>1865</v>
      </c>
      <c r="H29" s="358" t="s">
        <v>4288</v>
      </c>
      <c r="I29" s="359"/>
      <c r="J29" s="359"/>
      <c r="K29" s="360"/>
    </row>
    <row r="30" spans="1:17" ht="3" customHeight="1">
      <c r="A30" s="419"/>
      <c r="B30" s="84"/>
      <c r="C30" s="85"/>
      <c r="D30" s="86"/>
      <c r="E30" s="87"/>
      <c r="F30" s="30"/>
      <c r="G30" s="30"/>
      <c r="H30" s="30"/>
      <c r="I30" s="30"/>
      <c r="J30" s="30"/>
      <c r="K30" s="30"/>
    </row>
    <row r="31" spans="1:17" ht="15" customHeight="1">
      <c r="A31" s="419"/>
      <c r="B31" s="128" t="s">
        <v>4290</v>
      </c>
      <c r="C31" s="363" t="s">
        <v>492</v>
      </c>
      <c r="D31" s="365"/>
      <c r="E31" s="250" t="str">
        <f>IF(Kont!F253&gt;0,Kont!F253,"Nema")</f>
        <v>Nema</v>
      </c>
      <c r="F31" s="30"/>
      <c r="G31" s="31" t="s">
        <v>1866</v>
      </c>
      <c r="H31" s="358" t="s">
        <v>4288</v>
      </c>
      <c r="I31" s="359"/>
      <c r="J31" s="359"/>
      <c r="K31" s="360"/>
    </row>
    <row r="32" spans="1:17" ht="3" customHeight="1">
      <c r="A32" s="419"/>
      <c r="B32" s="84"/>
      <c r="C32" s="85"/>
      <c r="D32" s="86"/>
      <c r="E32" s="87"/>
      <c r="F32" s="30"/>
      <c r="G32" s="30"/>
      <c r="H32" s="30"/>
      <c r="I32" s="30"/>
      <c r="J32" s="30"/>
      <c r="K32" s="30"/>
    </row>
    <row r="33" spans="1:23" ht="15" customHeight="1">
      <c r="A33" s="420"/>
      <c r="B33" s="108" t="str">
        <f>IF(SUM(Skriveni!C1477:C1559)&lt;&gt;0,"DA","NE")</f>
        <v>DA</v>
      </c>
      <c r="C33" s="381" t="str">
        <f>IF(Skriveni!A1477 = 159,"Obveze (VP 159)","Obveze-M (VP 160)")</f>
        <v>Obveze (VP 159)</v>
      </c>
      <c r="D33" s="382"/>
      <c r="E33" s="250" t="str">
        <f>IF(AND(B33="DA",Kont!F249&gt;0),Kont!F249,"Nema")</f>
        <v>Nema</v>
      </c>
      <c r="F33" s="30"/>
      <c r="G33" s="49" t="s">
        <v>2617</v>
      </c>
      <c r="H33" s="394" t="s">
        <v>4289</v>
      </c>
      <c r="I33" s="395"/>
      <c r="J33" s="395"/>
      <c r="K33" s="396"/>
    </row>
    <row r="34" spans="1:23" ht="3" customHeight="1">
      <c r="A34" s="185"/>
      <c r="B34" s="186"/>
      <c r="F34" s="30"/>
      <c r="G34" s="30"/>
      <c r="H34" s="30"/>
      <c r="I34" s="30"/>
      <c r="J34" s="30"/>
      <c r="K34" s="30"/>
    </row>
    <row r="35" spans="1:23" ht="15" customHeight="1">
      <c r="A35" s="185"/>
      <c r="B35" s="39"/>
      <c r="C35" s="39"/>
      <c r="D35" s="39"/>
      <c r="E35" s="39"/>
      <c r="F35" s="30"/>
      <c r="G35" s="109" t="s">
        <v>564</v>
      </c>
      <c r="H35" s="391" t="str">
        <f>IF(Kont!F3&gt;0,"Nisu zadovoljene sve osnovne kontrole, broj kontrola: " &amp; Kont!F3,IF(Kont!F2&gt;0,"Obvezne su kontrole zadovoljene, postoji samo " &amp; Kont!F2 &amp; " upozorenja",IF(J6=0,"Obrazac je prazan","Sve osnovne kontrole su zadovoljene")))</f>
        <v>Obvezne su kontrole zadovoljene, postoji samo 3 upozorenja</v>
      </c>
      <c r="I35" s="392"/>
      <c r="J35" s="392"/>
      <c r="K35" s="393"/>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377" t="s">
        <v>1861</v>
      </c>
      <c r="C38" s="378"/>
      <c r="D38" s="378"/>
      <c r="E38" s="378"/>
      <c r="F38" s="378"/>
      <c r="G38" s="378"/>
      <c r="H38" s="379"/>
      <c r="I38" s="75" t="s">
        <v>2976</v>
      </c>
      <c r="J38" s="76" t="s">
        <v>3463</v>
      </c>
      <c r="K38" s="77" t="s">
        <v>3464</v>
      </c>
      <c r="N38" s="106" t="s">
        <v>3683</v>
      </c>
      <c r="O38" s="111" t="s">
        <v>1117</v>
      </c>
      <c r="P38" s="111" t="s">
        <v>1118</v>
      </c>
      <c r="Q38" s="111" t="s">
        <v>1119</v>
      </c>
      <c r="R38" s="111" t="s">
        <v>1120</v>
      </c>
      <c r="W38" s="114">
        <v>111</v>
      </c>
    </row>
    <row r="39" spans="1:23" ht="12.75" customHeight="1">
      <c r="A39" s="418" t="s">
        <v>1621</v>
      </c>
      <c r="B39" s="406" t="str">
        <f>PRRAS!B644</f>
        <v>UKUPNI PRIHODI I PRIMICI (AOP 401+408)</v>
      </c>
      <c r="C39" s="407"/>
      <c r="D39" s="407"/>
      <c r="E39" s="407"/>
      <c r="F39" s="407"/>
      <c r="G39" s="407"/>
      <c r="H39" s="408"/>
      <c r="I39" s="44">
        <f>PRRAS!C644</f>
        <v>631</v>
      </c>
      <c r="J39" s="35">
        <f>PRRAS!D644</f>
        <v>12485588</v>
      </c>
      <c r="K39" s="35">
        <f>PRRAS!E644</f>
        <v>11999483</v>
      </c>
      <c r="N39" s="105"/>
      <c r="O39" s="112"/>
      <c r="P39" s="113" t="s">
        <v>2184</v>
      </c>
      <c r="Q39" s="113" t="s">
        <v>2184</v>
      </c>
      <c r="R39" s="113" t="s">
        <v>2184</v>
      </c>
      <c r="W39" s="114">
        <v>112</v>
      </c>
    </row>
    <row r="40" spans="1:23" ht="12.75" customHeight="1">
      <c r="A40" s="419"/>
      <c r="B40" s="369" t="str">
        <f>PRRAS!B645</f>
        <v>UKUPNI RASHODI I IZDACI (AOP 402+519)</v>
      </c>
      <c r="C40" s="384"/>
      <c r="D40" s="384"/>
      <c r="E40" s="384"/>
      <c r="F40" s="384"/>
      <c r="G40" s="384"/>
      <c r="H40" s="385"/>
      <c r="I40" s="45">
        <f>PRRAS!C645</f>
        <v>632</v>
      </c>
      <c r="J40" s="36">
        <f>PRRAS!D645</f>
        <v>12530631</v>
      </c>
      <c r="K40" s="36">
        <f>PRRAS!E645</f>
        <v>12150157</v>
      </c>
      <c r="N40" s="105" t="s">
        <v>398</v>
      </c>
      <c r="O40" s="112" t="s">
        <v>399</v>
      </c>
      <c r="P40" s="113" t="s">
        <v>2184</v>
      </c>
      <c r="Q40" s="113" t="s">
        <v>2184</v>
      </c>
      <c r="R40" s="113" t="s">
        <v>2184</v>
      </c>
      <c r="W40" s="114">
        <v>113</v>
      </c>
    </row>
    <row r="41" spans="1:23" ht="12.75" customHeight="1">
      <c r="A41" s="419"/>
      <c r="B41" s="369" t="str">
        <f>PRRAS!B646</f>
        <v>VIŠAK PRIHODA I PRIMITAKA (AOP 631-632)</v>
      </c>
      <c r="C41" s="384"/>
      <c r="D41" s="384"/>
      <c r="E41" s="384"/>
      <c r="F41" s="384"/>
      <c r="G41" s="384"/>
      <c r="H41" s="385"/>
      <c r="I41" s="45">
        <f>PRRAS!C646</f>
        <v>633</v>
      </c>
      <c r="J41" s="36">
        <f>PRRAS!D646</f>
        <v>0</v>
      </c>
      <c r="K41" s="36">
        <f>PRRAS!E646</f>
        <v>0</v>
      </c>
      <c r="N41" s="105" t="s">
        <v>400</v>
      </c>
      <c r="O41" s="112" t="s">
        <v>401</v>
      </c>
      <c r="P41" s="113" t="s">
        <v>2184</v>
      </c>
      <c r="Q41" s="113" t="s">
        <v>2184</v>
      </c>
      <c r="R41" s="113" t="s">
        <v>2184</v>
      </c>
      <c r="W41" s="114">
        <v>114</v>
      </c>
    </row>
    <row r="42" spans="1:23" ht="12.75" customHeight="1">
      <c r="A42" s="420"/>
      <c r="B42" s="372" t="str">
        <f>PRRAS!B647</f>
        <v>MANJAK PRIHODA I PRIMITAKA (AOP 632-631)</v>
      </c>
      <c r="C42" s="387"/>
      <c r="D42" s="387"/>
      <c r="E42" s="387"/>
      <c r="F42" s="387"/>
      <c r="G42" s="387"/>
      <c r="H42" s="388"/>
      <c r="I42" s="46">
        <f>PRRAS!C647</f>
        <v>634</v>
      </c>
      <c r="J42" s="37">
        <f>PRRAS!D647</f>
        <v>45043</v>
      </c>
      <c r="K42" s="37">
        <f>PRRAS!E647</f>
        <v>150674</v>
      </c>
      <c r="N42" s="105" t="s">
        <v>402</v>
      </c>
      <c r="O42" s="112" t="s">
        <v>403</v>
      </c>
      <c r="P42" s="113" t="s">
        <v>404</v>
      </c>
      <c r="Q42" s="113" t="s">
        <v>404</v>
      </c>
      <c r="R42" s="113" t="s">
        <v>2184</v>
      </c>
      <c r="W42" s="114">
        <v>115</v>
      </c>
    </row>
    <row r="43" spans="1:23" ht="12.75" customHeight="1">
      <c r="A43" s="418" t="s">
        <v>1111</v>
      </c>
      <c r="B43" s="406" t="str">
        <f>RasF!B12</f>
        <v>Opće javne usluge (AOP 002+006+009+013 do 017)</v>
      </c>
      <c r="C43" s="407"/>
      <c r="D43" s="407"/>
      <c r="E43" s="407"/>
      <c r="F43" s="407"/>
      <c r="G43" s="407"/>
      <c r="H43" s="408"/>
      <c r="I43" s="44">
        <f>RasF!C12</f>
        <v>1</v>
      </c>
      <c r="J43" s="35">
        <f>RasF!D12</f>
        <v>0</v>
      </c>
      <c r="K43" s="35">
        <f>RasF!E12</f>
        <v>0</v>
      </c>
      <c r="N43" s="105" t="s">
        <v>405</v>
      </c>
      <c r="O43" s="112" t="s">
        <v>406</v>
      </c>
      <c r="P43" s="113" t="s">
        <v>2184</v>
      </c>
      <c r="Q43" s="113" t="s">
        <v>2184</v>
      </c>
      <c r="R43" s="113" t="s">
        <v>2184</v>
      </c>
      <c r="W43" s="114">
        <v>116</v>
      </c>
    </row>
    <row r="44" spans="1:23" ht="12.75" customHeight="1">
      <c r="A44" s="419"/>
      <c r="B44" s="369"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75" customHeight="1">
      <c r="A45" s="419"/>
      <c r="B45" s="369"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75" customHeight="1">
      <c r="A46" s="419"/>
      <c r="B46" s="369" t="str">
        <f>RasF!B121</f>
        <v>Obrazovanje (AOP 111+114+117+118+121 do 124)</v>
      </c>
      <c r="C46" s="370"/>
      <c r="D46" s="370"/>
      <c r="E46" s="370"/>
      <c r="F46" s="370"/>
      <c r="G46" s="370"/>
      <c r="H46" s="371"/>
      <c r="I46" s="45">
        <f>RasF!C121</f>
        <v>110</v>
      </c>
      <c r="J46" s="36">
        <f>RasF!D121</f>
        <v>12530631</v>
      </c>
      <c r="K46" s="36">
        <f>RasF!E121</f>
        <v>12150157</v>
      </c>
      <c r="N46" s="105" t="s">
        <v>413</v>
      </c>
      <c r="O46" s="112" t="s">
        <v>414</v>
      </c>
      <c r="P46" s="113" t="s">
        <v>2184</v>
      </c>
      <c r="Q46" s="113" t="s">
        <v>2184</v>
      </c>
      <c r="R46" s="113" t="s">
        <v>2184</v>
      </c>
      <c r="W46" s="114">
        <v>122</v>
      </c>
    </row>
    <row r="47" spans="1:23" ht="12.75" customHeight="1">
      <c r="A47" s="420"/>
      <c r="B47" s="372" t="str">
        <f>RasF!B148</f>
        <v>Kontrolni zbroj (AOP 001+018+024+031+071+078+085+103+110+125)</v>
      </c>
      <c r="C47" s="373"/>
      <c r="D47" s="373"/>
      <c r="E47" s="373"/>
      <c r="F47" s="373"/>
      <c r="G47" s="373"/>
      <c r="H47" s="374"/>
      <c r="I47" s="46">
        <f>RasF!C148</f>
        <v>137</v>
      </c>
      <c r="J47" s="37">
        <f>RasF!D148</f>
        <v>12530631</v>
      </c>
      <c r="K47" s="37">
        <f>RasF!E148</f>
        <v>12150157</v>
      </c>
      <c r="N47" s="105" t="s">
        <v>415</v>
      </c>
      <c r="O47" s="112" t="s">
        <v>416</v>
      </c>
      <c r="P47" s="113" t="s">
        <v>2184</v>
      </c>
      <c r="Q47" s="113" t="s">
        <v>2184</v>
      </c>
      <c r="R47" s="113" t="s">
        <v>2184</v>
      </c>
      <c r="W47" s="114">
        <v>123</v>
      </c>
    </row>
    <row r="48" spans="1:23" ht="12.75" customHeight="1">
      <c r="A48" s="418" t="s">
        <v>1112</v>
      </c>
      <c r="B48" s="397" t="str">
        <f>PVRIO!B12</f>
        <v>Promjene u vrijednosti i obujmu imovine (AOP 002+018)</v>
      </c>
      <c r="C48" s="398"/>
      <c r="D48" s="398"/>
      <c r="E48" s="398"/>
      <c r="F48" s="398"/>
      <c r="G48" s="398"/>
      <c r="H48" s="399"/>
      <c r="I48" s="44">
        <f>PVRIO!C12</f>
        <v>1</v>
      </c>
      <c r="J48" s="35">
        <f>PVRIO!D12</f>
        <v>0</v>
      </c>
      <c r="K48" s="35">
        <f>PVRIO!E12</f>
        <v>0</v>
      </c>
      <c r="N48" s="105" t="s">
        <v>417</v>
      </c>
      <c r="O48" s="112" t="s">
        <v>418</v>
      </c>
      <c r="P48" s="112" t="s">
        <v>419</v>
      </c>
      <c r="Q48" s="112" t="s">
        <v>1399</v>
      </c>
      <c r="R48" s="113" t="s">
        <v>2184</v>
      </c>
      <c r="W48" s="114">
        <v>124</v>
      </c>
    </row>
    <row r="49" spans="1:23" ht="12.75" customHeight="1">
      <c r="A49" s="419"/>
      <c r="B49" s="383" t="str">
        <f>PVRIO!B29</f>
        <v>Promjene u obujmu imovine (AOP 019+026)</v>
      </c>
      <c r="C49" s="384"/>
      <c r="D49" s="384"/>
      <c r="E49" s="384"/>
      <c r="F49" s="384"/>
      <c r="G49" s="384"/>
      <c r="H49" s="385"/>
      <c r="I49" s="45">
        <f>PVRIO!C29</f>
        <v>18</v>
      </c>
      <c r="J49" s="36">
        <f>PVRIO!D29</f>
        <v>0</v>
      </c>
      <c r="K49" s="36">
        <f>PVRIO!E29</f>
        <v>0</v>
      </c>
      <c r="N49" s="105" t="s">
        <v>1400</v>
      </c>
      <c r="O49" s="112" t="s">
        <v>2883</v>
      </c>
      <c r="P49" s="113" t="s">
        <v>2184</v>
      </c>
      <c r="Q49" s="113" t="s">
        <v>2184</v>
      </c>
      <c r="R49" s="113" t="s">
        <v>2184</v>
      </c>
      <c r="W49" s="114">
        <v>125</v>
      </c>
    </row>
    <row r="50" spans="1:23" ht="12.75" customHeight="1">
      <c r="A50" s="419"/>
      <c r="B50" s="383" t="str">
        <f>PVRIO!B45</f>
        <v>Promjene u vrijednosti (revalorizacija) i obujmu obveza (AOP 035+040)</v>
      </c>
      <c r="C50" s="384"/>
      <c r="D50" s="384"/>
      <c r="E50" s="384"/>
      <c r="F50" s="384"/>
      <c r="G50" s="384"/>
      <c r="H50" s="385"/>
      <c r="I50" s="45">
        <f>PVRIO!C45</f>
        <v>34</v>
      </c>
      <c r="J50" s="36">
        <f>PVRIO!D45</f>
        <v>0</v>
      </c>
      <c r="K50" s="36">
        <f>PVRIO!E45</f>
        <v>0</v>
      </c>
      <c r="N50" s="105" t="s">
        <v>2884</v>
      </c>
      <c r="O50" s="112" t="s">
        <v>2885</v>
      </c>
      <c r="P50" s="113" t="s">
        <v>2184</v>
      </c>
      <c r="Q50" s="113" t="s">
        <v>2184</v>
      </c>
      <c r="R50" s="113" t="s">
        <v>2184</v>
      </c>
      <c r="W50" s="114">
        <v>125</v>
      </c>
    </row>
    <row r="51" spans="1:23" ht="12.75" customHeight="1">
      <c r="A51" s="420"/>
      <c r="B51" s="386" t="str">
        <f>PVRIO!B51</f>
        <v>Promjene u obujmu obveza (AOP 041 do 044)</v>
      </c>
      <c r="C51" s="387"/>
      <c r="D51" s="387"/>
      <c r="E51" s="387"/>
      <c r="F51" s="387"/>
      <c r="G51" s="387"/>
      <c r="H51" s="388"/>
      <c r="I51" s="46">
        <f>PVRIO!C51</f>
        <v>40</v>
      </c>
      <c r="J51" s="37">
        <f>PVRIO!D51</f>
        <v>0</v>
      </c>
      <c r="K51" s="37">
        <f>PVRIO!E51</f>
        <v>0</v>
      </c>
      <c r="N51" s="105" t="s">
        <v>2886</v>
      </c>
      <c r="O51" s="112" t="s">
        <v>2887</v>
      </c>
      <c r="P51" s="112" t="s">
        <v>2888</v>
      </c>
      <c r="Q51" s="112" t="s">
        <v>2889</v>
      </c>
      <c r="R51" s="112" t="s">
        <v>2890</v>
      </c>
      <c r="W51" s="114">
        <v>126</v>
      </c>
    </row>
    <row r="52" spans="1:23" ht="12.75" customHeight="1">
      <c r="A52" s="418" t="s">
        <v>1113</v>
      </c>
      <c r="B52" s="397" t="str">
        <f>Bil!B12</f>
        <v>IMOVINA (AOP 002+063)</v>
      </c>
      <c r="C52" s="398"/>
      <c r="D52" s="398"/>
      <c r="E52" s="398"/>
      <c r="F52" s="398"/>
      <c r="G52" s="398"/>
      <c r="H52" s="399"/>
      <c r="I52" s="44">
        <f>Bil!C12</f>
        <v>1</v>
      </c>
      <c r="J52" s="35">
        <f>Bil!D12</f>
        <v>38716452</v>
      </c>
      <c r="K52" s="35">
        <f>Bil!E12</f>
        <v>37683405</v>
      </c>
      <c r="W52" s="114">
        <v>127</v>
      </c>
    </row>
    <row r="53" spans="1:23" ht="12.75" customHeight="1">
      <c r="A53" s="419"/>
      <c r="B53" s="369" t="str">
        <f>Bil!B75</f>
        <v>Novac u banci i blagajni (AOP 065+070 do 072)</v>
      </c>
      <c r="C53" s="384"/>
      <c r="D53" s="384"/>
      <c r="E53" s="384"/>
      <c r="F53" s="384"/>
      <c r="G53" s="384"/>
      <c r="H53" s="385"/>
      <c r="I53" s="45">
        <f>Bil!C75</f>
        <v>64</v>
      </c>
      <c r="J53" s="36">
        <f>Bil!D75</f>
        <v>197306</v>
      </c>
      <c r="K53" s="36">
        <f>Bil!E75</f>
        <v>236361</v>
      </c>
      <c r="N53" s="1">
        <v>1</v>
      </c>
      <c r="O53" s="1" t="s">
        <v>2187</v>
      </c>
      <c r="P53" s="1">
        <v>16</v>
      </c>
      <c r="R53" s="1">
        <v>0</v>
      </c>
      <c r="S53" s="1" t="s">
        <v>863</v>
      </c>
      <c r="W53" s="114">
        <v>128</v>
      </c>
    </row>
    <row r="54" spans="1:23" ht="12.75" customHeight="1">
      <c r="A54" s="419"/>
      <c r="B54" s="369" t="str">
        <f>Bil!B144</f>
        <v>Dionice i udjeli u glavnici trgovačkih društava u javnom sektoru</v>
      </c>
      <c r="C54" s="384"/>
      <c r="D54" s="384"/>
      <c r="E54" s="384"/>
      <c r="F54" s="384"/>
      <c r="G54" s="384"/>
      <c r="H54" s="385"/>
      <c r="I54" s="45">
        <f>Bil!C144</f>
        <v>133</v>
      </c>
      <c r="J54" s="36">
        <f>Bil!D144</f>
        <v>0</v>
      </c>
      <c r="K54" s="36">
        <f>Bil!E144</f>
        <v>0</v>
      </c>
      <c r="N54" s="1">
        <v>2</v>
      </c>
      <c r="O54" s="1" t="s">
        <v>2188</v>
      </c>
      <c r="P54" s="1">
        <v>14</v>
      </c>
      <c r="R54" s="1">
        <v>10</v>
      </c>
      <c r="S54" s="1" t="s">
        <v>354</v>
      </c>
      <c r="W54" s="114">
        <v>129</v>
      </c>
    </row>
    <row r="55" spans="1:23" ht="12.75" customHeight="1">
      <c r="A55" s="420"/>
      <c r="B55" s="372" t="str">
        <f>Bil!B228</f>
        <v>Obveze za zajmove od inozemnih osiguravajućih društava</v>
      </c>
      <c r="C55" s="387"/>
      <c r="D55" s="387"/>
      <c r="E55" s="387"/>
      <c r="F55" s="387"/>
      <c r="G55" s="387"/>
      <c r="H55" s="388"/>
      <c r="I55" s="46">
        <f>Bil!C228</f>
        <v>217</v>
      </c>
      <c r="J55" s="37">
        <f>Bil!D228</f>
        <v>0</v>
      </c>
      <c r="K55" s="37">
        <f>Bil!E228</f>
        <v>0</v>
      </c>
      <c r="N55" s="1">
        <v>3</v>
      </c>
      <c r="O55" s="1" t="s">
        <v>2189</v>
      </c>
      <c r="P55" s="1">
        <v>16</v>
      </c>
      <c r="R55" s="1">
        <v>12</v>
      </c>
      <c r="S55" s="1" t="s">
        <v>144</v>
      </c>
      <c r="W55" s="114">
        <v>130</v>
      </c>
    </row>
    <row r="56" spans="1:23" ht="12.75" customHeight="1">
      <c r="A56" s="418" t="s">
        <v>1114</v>
      </c>
      <c r="B56" s="397" t="str">
        <f>Obv!B12</f>
        <v>Stanje obveza na početku izvještajnog razdoblja (=AOP 038 iz prethodnog izvještaja)</v>
      </c>
      <c r="C56" s="398"/>
      <c r="D56" s="398"/>
      <c r="E56" s="398"/>
      <c r="F56" s="398"/>
      <c r="G56" s="398"/>
      <c r="H56" s="399"/>
      <c r="I56" s="44">
        <f>Obv!C12</f>
        <v>1</v>
      </c>
      <c r="J56" s="35" t="s">
        <v>1115</v>
      </c>
      <c r="K56" s="35">
        <f>Obv!D12</f>
        <v>149853</v>
      </c>
      <c r="N56" s="1">
        <v>4</v>
      </c>
      <c r="O56" s="1" t="s">
        <v>2190</v>
      </c>
      <c r="P56" s="1">
        <v>8</v>
      </c>
      <c r="R56" s="1">
        <v>13</v>
      </c>
      <c r="S56" s="1" t="s">
        <v>145</v>
      </c>
      <c r="W56" s="114">
        <v>141</v>
      </c>
    </row>
    <row r="57" spans="1:23" ht="12.75" customHeight="1">
      <c r="A57" s="419"/>
      <c r="B57" s="369" t="str">
        <f>Obv!B49</f>
        <v>Stanje obveza na kraju izvještajnog razdoblja (AOP 001+002-020) i (AOP 039+097)</v>
      </c>
      <c r="C57" s="370"/>
      <c r="D57" s="370"/>
      <c r="E57" s="370"/>
      <c r="F57" s="370"/>
      <c r="G57" s="370"/>
      <c r="H57" s="371"/>
      <c r="I57" s="45">
        <f>Obv!C49</f>
        <v>38</v>
      </c>
      <c r="J57" s="36" t="s">
        <v>1115</v>
      </c>
      <c r="K57" s="36">
        <f>Obv!D49</f>
        <v>993837</v>
      </c>
      <c r="N57" s="1">
        <v>5</v>
      </c>
      <c r="O57" s="1" t="s">
        <v>2191</v>
      </c>
      <c r="P57" s="1">
        <v>18</v>
      </c>
      <c r="R57" s="1">
        <v>15</v>
      </c>
      <c r="S57" s="1" t="s">
        <v>3522</v>
      </c>
      <c r="W57" s="114">
        <v>142</v>
      </c>
    </row>
    <row r="58" spans="1:23" ht="12.75" customHeight="1">
      <c r="A58" s="419"/>
      <c r="B58" s="369" t="str">
        <f>Obv!B50</f>
        <v>Stanje dospjelih obveza na kraju izvještajnog razdoblja (AOP 040+045+086+091)</v>
      </c>
      <c r="C58" s="370"/>
      <c r="D58" s="370"/>
      <c r="E58" s="370"/>
      <c r="F58" s="370"/>
      <c r="G58" s="370"/>
      <c r="H58" s="371"/>
      <c r="I58" s="45">
        <f>Obv!C50</f>
        <v>39</v>
      </c>
      <c r="J58" s="36" t="s">
        <v>1115</v>
      </c>
      <c r="K58" s="36">
        <f>Obv!D50</f>
        <v>0</v>
      </c>
      <c r="N58" s="1">
        <v>6</v>
      </c>
      <c r="O58" s="1" t="s">
        <v>2192</v>
      </c>
      <c r="P58" s="1">
        <v>18</v>
      </c>
      <c r="R58" s="1">
        <v>17</v>
      </c>
      <c r="S58" s="1" t="s">
        <v>1655</v>
      </c>
      <c r="W58" s="114">
        <v>143</v>
      </c>
    </row>
    <row r="59" spans="1:23" ht="12.75" customHeight="1">
      <c r="A59" s="420"/>
      <c r="B59" s="372" t="str">
        <f>Obv!B56</f>
        <v>Ukupno obveze za rashode poslovanja (AOP 046+051+056+061+066+071+076+081)</v>
      </c>
      <c r="C59" s="373"/>
      <c r="D59" s="373"/>
      <c r="E59" s="373"/>
      <c r="F59" s="373"/>
      <c r="G59" s="373"/>
      <c r="H59" s="374"/>
      <c r="I59" s="46">
        <f>Obv!C56</f>
        <v>45</v>
      </c>
      <c r="J59" s="37" t="s">
        <v>1115</v>
      </c>
      <c r="K59" s="37">
        <f>Obv!D56</f>
        <v>0</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400" t="s">
        <v>1623</v>
      </c>
      <c r="B63" s="400"/>
      <c r="C63" s="400"/>
      <c r="D63" s="400"/>
      <c r="E63" s="38"/>
      <c r="F63" s="43" t="s">
        <v>1592</v>
      </c>
      <c r="G63" s="38"/>
      <c r="H63" s="401" t="s">
        <v>421</v>
      </c>
      <c r="I63" s="402"/>
      <c r="J63" s="402"/>
      <c r="K63" s="402"/>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J61:K61"/>
    <mergeCell ref="A52:A55"/>
    <mergeCell ref="A56:A59"/>
    <mergeCell ref="B55:H55"/>
    <mergeCell ref="B56:H56"/>
    <mergeCell ref="B54:H54"/>
    <mergeCell ref="B53:H53"/>
    <mergeCell ref="B14:G14"/>
    <mergeCell ref="B58:H58"/>
    <mergeCell ref="B59:H59"/>
    <mergeCell ref="A39:A42"/>
    <mergeCell ref="A43:A47"/>
    <mergeCell ref="A48:A51"/>
    <mergeCell ref="B43:H43"/>
    <mergeCell ref="B44:H44"/>
    <mergeCell ref="B45:H45"/>
    <mergeCell ref="A25:A33"/>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B48:H48"/>
    <mergeCell ref="C31:D31"/>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H29:K29"/>
    <mergeCell ref="D24:F24"/>
    <mergeCell ref="C25:D25"/>
    <mergeCell ref="C27:D27"/>
    <mergeCell ref="J2:K2"/>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RefStr!$N$53:$N$609</formula1>
    </dataValidation>
    <dataValidation type="list" allowBlank="1" showInputMessage="1" showErrorMessage="1" sqref="B16">
      <formula1>RefStr!$R$8:$R$16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RefStr!$R$53:$R$100</formula1>
    </dataValidation>
    <dataValidation type="list" allowBlank="1" showInputMessage="1" showErrorMessage="1" sqref="B18">
      <formula1>RefStr!$W$38:$W$653</formula1>
    </dataValidation>
    <dataValidation type="list" allowBlank="1" showInputMessage="1" showErrorMessage="1" sqref="F6">
      <formula1>RefStr!$N$40:$N$51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headerFooter alignWithMargins="0"/>
  <legacyDrawing r:id="rId1"/>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42" activePane="bottomLeft" state="frozen"/>
      <selection activeCell="D7" sqref="D7"/>
      <selection pane="bottomLeft" activeCell="E647" sqref="E64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38" t="s">
        <v>597</v>
      </c>
      <c r="B1" s="439"/>
      <c r="C1" s="442" t="s">
        <v>74</v>
      </c>
      <c r="D1" s="443"/>
      <c r="E1" s="443"/>
      <c r="F1" s="443"/>
    </row>
    <row r="2" spans="1:7" s="4" customFormat="1" ht="39.75" customHeight="1" thickBot="1">
      <c r="A2" s="444" t="s">
        <v>1337</v>
      </c>
      <c r="B2" s="437"/>
      <c r="C2" s="437"/>
      <c r="D2" s="445"/>
      <c r="E2" s="440" t="s">
        <v>622</v>
      </c>
      <c r="F2" s="441"/>
    </row>
    <row r="3" spans="1:7" s="3" customFormat="1" ht="30" customHeight="1">
      <c r="A3" s="436" t="str">
        <f>IF(RefStr!F6&lt;&gt;"",LOOKUP(RefStr!F6,RefStr!N39:N51,RefStr!Q39:Q51)," - razdoblje izvještavanja nije odabrano - ")</f>
        <v>za razdoblje 1. siječnja do 31. prosinca 2015. godine</v>
      </c>
      <c r="B3" s="437"/>
      <c r="C3" s="437"/>
      <c r="D3" s="437"/>
      <c r="E3" s="136"/>
      <c r="F3" s="136"/>
    </row>
    <row r="4" spans="1:7" s="4" customFormat="1" ht="15" customHeight="1">
      <c r="A4" s="88" t="s">
        <v>1045</v>
      </c>
      <c r="B4" s="432" t="str">
        <f xml:space="preserve"> "RKP: " &amp; TEXT(INT(VALUE(RefStr!B6)),"00000") &amp; ",  " &amp; "MB: " &amp; TEXT(INT(VALUE(RefStr!B8)), "00000000") &amp; "  " &amp; RefStr!B10</f>
        <v>RKP: 08738,  MB: 03315550  O.Š. dr. Jure Turića</v>
      </c>
      <c r="C4" s="433"/>
      <c r="D4" s="433"/>
      <c r="E4" s="433"/>
      <c r="F4" s="433"/>
    </row>
    <row r="5" spans="1:7" s="4" customFormat="1" ht="15" customHeight="1">
      <c r="A5" s="54"/>
      <c r="B5" s="432" t="str">
        <f>RefStr!B12 &amp; " " &amp; RefStr!C12 &amp; ", " &amp; RefStr!B14</f>
        <v>53000 Gospić, Miroslava Kraljevića 15</v>
      </c>
      <c r="C5" s="433"/>
      <c r="D5" s="433"/>
      <c r="E5" s="433"/>
      <c r="F5" s="433"/>
    </row>
    <row r="6" spans="1:7" s="4" customFormat="1" ht="15" customHeight="1">
      <c r="A6" s="55"/>
      <c r="B6" s="434" t="str">
        <f xml:space="preserve"> "Razina: " &amp; RefStr!B16 &amp; ", Razdjel: " &amp; TEXT(INT(VALUE(RefStr!B20)), "000")</f>
        <v>Razina: 31, Razdjel: 000</v>
      </c>
      <c r="C6" s="435"/>
      <c r="D6" s="435"/>
      <c r="E6" s="435"/>
      <c r="F6" s="435"/>
    </row>
    <row r="7" spans="1:7" s="4" customFormat="1" ht="15" customHeight="1">
      <c r="A7" s="55"/>
      <c r="B7" s="434" t="str">
        <f>"Djelatnost: " &amp; RefStr!B18 &amp; " " &amp; RefStr!C18</f>
        <v>Djelatnost: 8520 Osnovno obrazovanje</v>
      </c>
      <c r="C7" s="435"/>
      <c r="D7" s="435"/>
      <c r="E7" s="435"/>
      <c r="F7" s="435"/>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30" t="s">
        <v>1682</v>
      </c>
      <c r="B11" s="425"/>
      <c r="C11" s="425"/>
      <c r="D11" s="425"/>
      <c r="E11" s="425"/>
      <c r="F11" s="431"/>
      <c r="G11" s="13"/>
    </row>
    <row r="12" spans="1:7">
      <c r="A12" s="283">
        <v>6</v>
      </c>
      <c r="B12" s="284" t="s">
        <v>2921</v>
      </c>
      <c r="C12" s="285">
        <v>1</v>
      </c>
      <c r="D12" s="286">
        <f>D13+D50+D58+D82+D113+D131+D138+D145</f>
        <v>12484340</v>
      </c>
      <c r="E12" s="286">
        <f>E13+E50+E58+E82+E113+E131+E138+E145</f>
        <v>11997945</v>
      </c>
      <c r="F12" s="287">
        <f>IF(D12&lt;&gt;0,IF(E12/D12&gt;=100,"&gt;&gt;100",E12/D12*100),"-")</f>
        <v>96.103959039885169</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0</v>
      </c>
      <c r="E58" s="291">
        <f>E59+E62+E67+E70+E73+E76+E79</f>
        <v>9041319</v>
      </c>
      <c r="F58" s="292" t="str">
        <f t="shared" si="0"/>
        <v>-</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0</v>
      </c>
      <c r="E67" s="291">
        <f>SUM(E68:E69)</f>
        <v>0</v>
      </c>
      <c r="F67" s="292" t="str">
        <f t="shared" si="0"/>
        <v>-</v>
      </c>
      <c r="G67" s="13"/>
    </row>
    <row r="68" spans="1:7">
      <c r="A68" s="288">
        <v>6331</v>
      </c>
      <c r="B68" s="289" t="s">
        <v>2924</v>
      </c>
      <c r="C68" s="290">
        <v>57</v>
      </c>
      <c r="D68" s="293"/>
      <c r="E68" s="293"/>
      <c r="F68" s="292" t="str">
        <f t="shared" si="0"/>
        <v>-</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0</v>
      </c>
      <c r="E76" s="291">
        <f>SUM(E77:E78)</f>
        <v>9041319</v>
      </c>
      <c r="F76" s="292" t="str">
        <f t="shared" si="0"/>
        <v>-</v>
      </c>
      <c r="G76" s="13"/>
    </row>
    <row r="77" spans="1:7">
      <c r="A77" s="288" t="s">
        <v>3482</v>
      </c>
      <c r="B77" s="289" t="s">
        <v>3483</v>
      </c>
      <c r="C77" s="290">
        <v>66</v>
      </c>
      <c r="D77" s="293"/>
      <c r="E77" s="293">
        <v>9041319</v>
      </c>
      <c r="F77" s="292" t="str">
        <f t="shared" si="0"/>
        <v>-</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c r="E80" s="293"/>
      <c r="F80" s="292" t="str">
        <f t="shared" si="1"/>
        <v>-</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377</v>
      </c>
      <c r="E82" s="291">
        <f>E83+E91+E98+E106</f>
        <v>355</v>
      </c>
      <c r="F82" s="292">
        <f t="shared" si="1"/>
        <v>94.16445623342176</v>
      </c>
      <c r="G82" s="13"/>
    </row>
    <row r="83" spans="1:7">
      <c r="A83" s="288">
        <v>641</v>
      </c>
      <c r="B83" s="289" t="s">
        <v>3493</v>
      </c>
      <c r="C83" s="290">
        <v>72</v>
      </c>
      <c r="D83" s="291">
        <f>SUM(D84:D90)</f>
        <v>377</v>
      </c>
      <c r="E83" s="291">
        <f>SUM(E84:E90)</f>
        <v>355</v>
      </c>
      <c r="F83" s="292">
        <f t="shared" si="1"/>
        <v>94.16445623342176</v>
      </c>
      <c r="G83" s="13"/>
    </row>
    <row r="84" spans="1:7">
      <c r="A84" s="288">
        <v>6412</v>
      </c>
      <c r="B84" s="289" t="s">
        <v>2977</v>
      </c>
      <c r="C84" s="290">
        <v>73</v>
      </c>
      <c r="D84" s="293"/>
      <c r="E84" s="293"/>
      <c r="F84" s="292" t="str">
        <f t="shared" si="1"/>
        <v>-</v>
      </c>
      <c r="G84" s="13"/>
    </row>
    <row r="85" spans="1:7">
      <c r="A85" s="288">
        <v>6413</v>
      </c>
      <c r="B85" s="289" t="s">
        <v>2978</v>
      </c>
      <c r="C85" s="290">
        <v>74</v>
      </c>
      <c r="D85" s="293">
        <v>377</v>
      </c>
      <c r="E85" s="293">
        <v>355</v>
      </c>
      <c r="F85" s="292">
        <f t="shared" si="1"/>
        <v>94.16445623342176</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c r="E92" s="293"/>
      <c r="F92" s="292" t="str">
        <f t="shared" si="1"/>
        <v>-</v>
      </c>
      <c r="G92" s="13"/>
    </row>
    <row r="93" spans="1:7">
      <c r="A93" s="288">
        <v>6422</v>
      </c>
      <c r="B93" s="289" t="s">
        <v>1868</v>
      </c>
      <c r="C93" s="290">
        <v>82</v>
      </c>
      <c r="D93" s="293"/>
      <c r="E93" s="293"/>
      <c r="F93" s="292" t="str">
        <f t="shared" si="1"/>
        <v>-</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770165</v>
      </c>
      <c r="E113" s="291">
        <f>E114+E119+E127</f>
        <v>665560</v>
      </c>
      <c r="F113" s="292">
        <f t="shared" si="1"/>
        <v>86.417845526607934</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770165</v>
      </c>
      <c r="E119" s="291">
        <f>SUM(E120:E126)</f>
        <v>665560</v>
      </c>
      <c r="F119" s="292">
        <f t="shared" si="1"/>
        <v>86.417845526607934</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v>770165</v>
      </c>
      <c r="E124" s="293">
        <v>665560</v>
      </c>
      <c r="F124" s="292">
        <f t="shared" si="1"/>
        <v>86.417845526607934</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123501</v>
      </c>
      <c r="E131" s="291">
        <f>E132+E135</f>
        <v>128735</v>
      </c>
      <c r="F131" s="292">
        <f t="shared" si="1"/>
        <v>104.23802236419138</v>
      </c>
      <c r="G131" s="13"/>
    </row>
    <row r="132" spans="1:7">
      <c r="A132" s="288">
        <v>661</v>
      </c>
      <c r="B132" s="289" t="s">
        <v>2357</v>
      </c>
      <c r="C132" s="290">
        <v>121</v>
      </c>
      <c r="D132" s="291">
        <f>SUM(D133:D134)</f>
        <v>119501</v>
      </c>
      <c r="E132" s="291">
        <f>SUM(E133:E134)</f>
        <v>125900</v>
      </c>
      <c r="F132" s="292">
        <f t="shared" si="1"/>
        <v>105.35476690571628</v>
      </c>
      <c r="G132" s="13"/>
    </row>
    <row r="133" spans="1:7">
      <c r="A133" s="288">
        <v>6614</v>
      </c>
      <c r="B133" s="289" t="s">
        <v>3200</v>
      </c>
      <c r="C133" s="290">
        <v>122</v>
      </c>
      <c r="D133" s="293"/>
      <c r="E133" s="293"/>
      <c r="F133" s="292" t="str">
        <f t="shared" si="1"/>
        <v>-</v>
      </c>
      <c r="G133" s="13"/>
    </row>
    <row r="134" spans="1:7">
      <c r="A134" s="288">
        <v>6615</v>
      </c>
      <c r="B134" s="289" t="s">
        <v>3201</v>
      </c>
      <c r="C134" s="290">
        <v>123</v>
      </c>
      <c r="D134" s="293">
        <v>119501</v>
      </c>
      <c r="E134" s="293">
        <v>125900</v>
      </c>
      <c r="F134" s="292">
        <f t="shared" si="1"/>
        <v>105.35476690571628</v>
      </c>
      <c r="G134" s="13"/>
    </row>
    <row r="135" spans="1:7">
      <c r="A135" s="288">
        <v>663</v>
      </c>
      <c r="B135" s="294" t="s">
        <v>2358</v>
      </c>
      <c r="C135" s="290">
        <v>124</v>
      </c>
      <c r="D135" s="291">
        <f>SUM(D136:D137)</f>
        <v>4000</v>
      </c>
      <c r="E135" s="291">
        <f>SUM(E136:E137)</f>
        <v>2835</v>
      </c>
      <c r="F135" s="292">
        <f t="shared" si="1"/>
        <v>70.875</v>
      </c>
      <c r="G135" s="13"/>
    </row>
    <row r="136" spans="1:7">
      <c r="A136" s="288">
        <v>6631</v>
      </c>
      <c r="B136" s="289" t="s">
        <v>3787</v>
      </c>
      <c r="C136" s="290">
        <v>125</v>
      </c>
      <c r="D136" s="293">
        <v>4000</v>
      </c>
      <c r="E136" s="293">
        <v>2835</v>
      </c>
      <c r="F136" s="292">
        <f t="shared" si="1"/>
        <v>70.875</v>
      </c>
      <c r="G136" s="13"/>
    </row>
    <row r="137" spans="1:7">
      <c r="A137" s="288">
        <v>6632</v>
      </c>
      <c r="B137" s="294" t="s">
        <v>3788</v>
      </c>
      <c r="C137" s="290">
        <v>126</v>
      </c>
      <c r="D137" s="293"/>
      <c r="E137" s="293"/>
      <c r="F137" s="292" t="str">
        <f t="shared" si="1"/>
        <v>-</v>
      </c>
      <c r="G137" s="13"/>
    </row>
    <row r="138" spans="1:7">
      <c r="A138" s="288">
        <v>67</v>
      </c>
      <c r="B138" s="294" t="s">
        <v>2359</v>
      </c>
      <c r="C138" s="290">
        <v>127</v>
      </c>
      <c r="D138" s="291">
        <f>D139+D143</f>
        <v>11590297</v>
      </c>
      <c r="E138" s="291">
        <f>E139+E143</f>
        <v>2161976</v>
      </c>
      <c r="F138" s="292">
        <f t="shared" si="1"/>
        <v>18.653327002750665</v>
      </c>
      <c r="G138" s="13"/>
    </row>
    <row r="139" spans="1:7" ht="24">
      <c r="A139" s="288">
        <v>671</v>
      </c>
      <c r="B139" s="295" t="s">
        <v>2360</v>
      </c>
      <c r="C139" s="290">
        <v>128</v>
      </c>
      <c r="D139" s="291">
        <f>SUM(D140:D142)</f>
        <v>11590297</v>
      </c>
      <c r="E139" s="291">
        <f>SUM(E140:E142)</f>
        <v>2161976</v>
      </c>
      <c r="F139" s="292">
        <f t="shared" si="1"/>
        <v>18.653327002750665</v>
      </c>
      <c r="G139" s="13"/>
    </row>
    <row r="140" spans="1:7">
      <c r="A140" s="288">
        <v>6711</v>
      </c>
      <c r="B140" s="289" t="s">
        <v>113</v>
      </c>
      <c r="C140" s="290">
        <v>129</v>
      </c>
      <c r="D140" s="293">
        <v>11590297</v>
      </c>
      <c r="E140" s="293">
        <v>2161976</v>
      </c>
      <c r="F140" s="292">
        <f t="shared" si="1"/>
        <v>18.653327002750665</v>
      </c>
      <c r="G140" s="13"/>
    </row>
    <row r="141" spans="1:7">
      <c r="A141" s="288">
        <v>6712</v>
      </c>
      <c r="B141" s="294" t="s">
        <v>114</v>
      </c>
      <c r="C141" s="290">
        <v>130</v>
      </c>
      <c r="D141" s="293"/>
      <c r="E141" s="293"/>
      <c r="F141" s="292" t="str">
        <f t="shared" si="1"/>
        <v>-</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12222352</v>
      </c>
      <c r="E158" s="291">
        <f>E159+E171+E205+E224+E232+E250+E259</f>
        <v>11990103</v>
      </c>
      <c r="F158" s="292">
        <f t="shared" si="2"/>
        <v>98.099801085748467</v>
      </c>
      <c r="G158" s="13"/>
    </row>
    <row r="159" spans="1:7">
      <c r="A159" s="288">
        <v>31</v>
      </c>
      <c r="B159" s="289" t="s">
        <v>126</v>
      </c>
      <c r="C159" s="290">
        <v>148</v>
      </c>
      <c r="D159" s="291">
        <f>D160+D165+D167</f>
        <v>8984055</v>
      </c>
      <c r="E159" s="291">
        <f>E160+E165+E167</f>
        <v>8909481</v>
      </c>
      <c r="F159" s="292">
        <f t="shared" si="2"/>
        <v>99.169929391572069</v>
      </c>
      <c r="G159" s="13"/>
    </row>
    <row r="160" spans="1:7">
      <c r="A160" s="288">
        <v>311</v>
      </c>
      <c r="B160" s="289" t="s">
        <v>261</v>
      </c>
      <c r="C160" s="290">
        <v>149</v>
      </c>
      <c r="D160" s="291">
        <f>SUM(D161:D164)</f>
        <v>7610681</v>
      </c>
      <c r="E160" s="291">
        <f>SUM(E161:E164)</f>
        <v>7478804</v>
      </c>
      <c r="F160" s="292">
        <f t="shared" si="2"/>
        <v>98.267211567532513</v>
      </c>
      <c r="G160" s="13"/>
    </row>
    <row r="161" spans="1:7">
      <c r="A161" s="288">
        <v>3111</v>
      </c>
      <c r="B161" s="289" t="s">
        <v>1307</v>
      </c>
      <c r="C161" s="290">
        <v>150</v>
      </c>
      <c r="D161" s="293">
        <v>7610681</v>
      </c>
      <c r="E161" s="293">
        <v>7478804</v>
      </c>
      <c r="F161" s="292">
        <f t="shared" si="2"/>
        <v>98.267211567532513</v>
      </c>
      <c r="G161" s="13"/>
    </row>
    <row r="162" spans="1:7">
      <c r="A162" s="288">
        <v>3112</v>
      </c>
      <c r="B162" s="289" t="s">
        <v>1308</v>
      </c>
      <c r="C162" s="290">
        <v>151</v>
      </c>
      <c r="D162" s="293">
        <v>0</v>
      </c>
      <c r="E162" s="293">
        <v>0</v>
      </c>
      <c r="F162" s="292" t="str">
        <f t="shared" si="2"/>
        <v>-</v>
      </c>
      <c r="G162" s="13"/>
    </row>
    <row r="163" spans="1:7">
      <c r="A163" s="288">
        <v>3113</v>
      </c>
      <c r="B163" s="289" t="s">
        <v>1309</v>
      </c>
      <c r="C163" s="290">
        <v>152</v>
      </c>
      <c r="D163" s="293">
        <v>0</v>
      </c>
      <c r="E163" s="293">
        <v>0</v>
      </c>
      <c r="F163" s="292" t="str">
        <f t="shared" si="2"/>
        <v>-</v>
      </c>
      <c r="G163" s="13"/>
    </row>
    <row r="164" spans="1:7">
      <c r="A164" s="288">
        <v>3114</v>
      </c>
      <c r="B164" s="289" t="s">
        <v>1310</v>
      </c>
      <c r="C164" s="290">
        <v>153</v>
      </c>
      <c r="D164" s="293">
        <v>0</v>
      </c>
      <c r="E164" s="293">
        <v>0</v>
      </c>
      <c r="F164" s="292" t="str">
        <f t="shared" si="2"/>
        <v>-</v>
      </c>
      <c r="G164" s="13"/>
    </row>
    <row r="165" spans="1:7">
      <c r="A165" s="288">
        <v>312</v>
      </c>
      <c r="B165" s="289" t="s">
        <v>251</v>
      </c>
      <c r="C165" s="290">
        <v>154</v>
      </c>
      <c r="D165" s="291">
        <f>D166</f>
        <v>113974</v>
      </c>
      <c r="E165" s="291">
        <f>E166</f>
        <v>148106</v>
      </c>
      <c r="F165" s="292">
        <f t="shared" si="2"/>
        <v>129.94718093600295</v>
      </c>
      <c r="G165" s="13"/>
    </row>
    <row r="166" spans="1:7">
      <c r="A166" s="288">
        <v>3121</v>
      </c>
      <c r="B166" s="289" t="s">
        <v>1311</v>
      </c>
      <c r="C166" s="290">
        <v>155</v>
      </c>
      <c r="D166" s="293">
        <v>113974</v>
      </c>
      <c r="E166" s="293">
        <v>148106</v>
      </c>
      <c r="F166" s="292">
        <f t="shared" si="2"/>
        <v>129.94718093600295</v>
      </c>
      <c r="G166" s="13"/>
    </row>
    <row r="167" spans="1:7">
      <c r="A167" s="288">
        <v>313</v>
      </c>
      <c r="B167" s="289" t="s">
        <v>252</v>
      </c>
      <c r="C167" s="290">
        <v>156</v>
      </c>
      <c r="D167" s="291">
        <f>SUM(D168:D170)</f>
        <v>1259400</v>
      </c>
      <c r="E167" s="291">
        <f>SUM(E168:E170)</f>
        <v>1282571</v>
      </c>
      <c r="F167" s="292">
        <f t="shared" si="2"/>
        <v>101.83984437033509</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1125557</v>
      </c>
      <c r="E169" s="293">
        <v>1152607</v>
      </c>
      <c r="F169" s="292">
        <f t="shared" si="2"/>
        <v>102.40325456640579</v>
      </c>
      <c r="G169" s="13"/>
    </row>
    <row r="170" spans="1:7">
      <c r="A170" s="288">
        <v>3133</v>
      </c>
      <c r="B170" s="289" t="s">
        <v>3558</v>
      </c>
      <c r="C170" s="290">
        <v>159</v>
      </c>
      <c r="D170" s="293">
        <v>133843</v>
      </c>
      <c r="E170" s="293">
        <v>129964</v>
      </c>
      <c r="F170" s="292">
        <f t="shared" si="2"/>
        <v>97.10182826147053</v>
      </c>
      <c r="G170" s="13"/>
    </row>
    <row r="171" spans="1:7">
      <c r="A171" s="288">
        <v>32</v>
      </c>
      <c r="B171" s="289" t="s">
        <v>253</v>
      </c>
      <c r="C171" s="290">
        <v>160</v>
      </c>
      <c r="D171" s="291">
        <f>D172+D177+D185+D195+D197</f>
        <v>2736756</v>
      </c>
      <c r="E171" s="291">
        <f>E172+E177+E185+E195+E197</f>
        <v>2685131</v>
      </c>
      <c r="F171" s="292">
        <f t="shared" si="2"/>
        <v>98.11364257537025</v>
      </c>
      <c r="G171" s="13"/>
    </row>
    <row r="172" spans="1:7">
      <c r="A172" s="288">
        <v>321</v>
      </c>
      <c r="B172" s="289" t="s">
        <v>254</v>
      </c>
      <c r="C172" s="290">
        <v>161</v>
      </c>
      <c r="D172" s="291">
        <f>SUM(D173:D176)</f>
        <v>337158</v>
      </c>
      <c r="E172" s="291">
        <f>SUM(E173:E176)</f>
        <v>266594</v>
      </c>
      <c r="F172" s="292">
        <f t="shared" si="2"/>
        <v>79.070940034049315</v>
      </c>
      <c r="G172" s="13"/>
    </row>
    <row r="173" spans="1:7">
      <c r="A173" s="288">
        <v>3211</v>
      </c>
      <c r="B173" s="289" t="s">
        <v>1312</v>
      </c>
      <c r="C173" s="290">
        <v>162</v>
      </c>
      <c r="D173" s="293">
        <v>48614</v>
      </c>
      <c r="E173" s="293">
        <v>60551</v>
      </c>
      <c r="F173" s="292">
        <f t="shared" si="2"/>
        <v>124.55465503764347</v>
      </c>
      <c r="G173" s="13"/>
    </row>
    <row r="174" spans="1:7">
      <c r="A174" s="288">
        <v>3212</v>
      </c>
      <c r="B174" s="289" t="s">
        <v>3709</v>
      </c>
      <c r="C174" s="290">
        <v>163</v>
      </c>
      <c r="D174" s="293">
        <v>286095</v>
      </c>
      <c r="E174" s="293">
        <v>201408</v>
      </c>
      <c r="F174" s="292">
        <f t="shared" si="2"/>
        <v>70.398993341372616</v>
      </c>
      <c r="G174" s="13"/>
    </row>
    <row r="175" spans="1:7">
      <c r="A175" s="288">
        <v>3213</v>
      </c>
      <c r="B175" s="289" t="s">
        <v>3710</v>
      </c>
      <c r="C175" s="290">
        <v>164</v>
      </c>
      <c r="D175" s="293">
        <v>2449</v>
      </c>
      <c r="E175" s="293">
        <v>4635</v>
      </c>
      <c r="F175" s="292">
        <f t="shared" si="2"/>
        <v>189.26092282564312</v>
      </c>
      <c r="G175" s="13"/>
    </row>
    <row r="176" spans="1:7">
      <c r="A176" s="288">
        <v>3214</v>
      </c>
      <c r="B176" s="289" t="s">
        <v>3210</v>
      </c>
      <c r="C176" s="290">
        <v>165</v>
      </c>
      <c r="D176" s="293"/>
      <c r="E176" s="293"/>
      <c r="F176" s="292" t="str">
        <f t="shared" si="2"/>
        <v>-</v>
      </c>
      <c r="G176" s="13"/>
    </row>
    <row r="177" spans="1:7">
      <c r="A177" s="288">
        <v>322</v>
      </c>
      <c r="B177" s="289" t="s">
        <v>255</v>
      </c>
      <c r="C177" s="290">
        <v>166</v>
      </c>
      <c r="D177" s="291">
        <f>SUM(D178:D184)</f>
        <v>1700501</v>
      </c>
      <c r="E177" s="291">
        <f>SUM(E178:E184)</f>
        <v>1778072</v>
      </c>
      <c r="F177" s="292">
        <f t="shared" si="2"/>
        <v>104.56165565324571</v>
      </c>
      <c r="G177" s="13"/>
    </row>
    <row r="178" spans="1:7">
      <c r="A178" s="288">
        <v>3221</v>
      </c>
      <c r="B178" s="289" t="s">
        <v>3711</v>
      </c>
      <c r="C178" s="290">
        <v>167</v>
      </c>
      <c r="D178" s="293">
        <v>136540</v>
      </c>
      <c r="E178" s="293">
        <v>153004</v>
      </c>
      <c r="F178" s="292">
        <f t="shared" si="2"/>
        <v>112.05800498022558</v>
      </c>
      <c r="G178" s="13"/>
    </row>
    <row r="179" spans="1:7">
      <c r="A179" s="288">
        <v>3222</v>
      </c>
      <c r="B179" s="289" t="s">
        <v>3712</v>
      </c>
      <c r="C179" s="290">
        <v>168</v>
      </c>
      <c r="D179" s="293">
        <v>249297</v>
      </c>
      <c r="E179" s="293">
        <v>319850</v>
      </c>
      <c r="F179" s="292">
        <f t="shared" si="2"/>
        <v>128.30078179841715</v>
      </c>
      <c r="G179" s="13"/>
    </row>
    <row r="180" spans="1:7">
      <c r="A180" s="288">
        <v>3223</v>
      </c>
      <c r="B180" s="289" t="s">
        <v>3713</v>
      </c>
      <c r="C180" s="290">
        <v>169</v>
      </c>
      <c r="D180" s="293">
        <v>1212554</v>
      </c>
      <c r="E180" s="293">
        <v>1215242</v>
      </c>
      <c r="F180" s="292">
        <f t="shared" si="2"/>
        <v>100.22168084885293</v>
      </c>
      <c r="G180" s="13"/>
    </row>
    <row r="181" spans="1:7">
      <c r="A181" s="288">
        <v>3224</v>
      </c>
      <c r="B181" s="289" t="s">
        <v>428</v>
      </c>
      <c r="C181" s="290">
        <v>170</v>
      </c>
      <c r="D181" s="293">
        <v>82567</v>
      </c>
      <c r="E181" s="293">
        <v>56254</v>
      </c>
      <c r="F181" s="292">
        <f t="shared" si="2"/>
        <v>68.131335763682827</v>
      </c>
      <c r="G181" s="13"/>
    </row>
    <row r="182" spans="1:7">
      <c r="A182" s="288">
        <v>3225</v>
      </c>
      <c r="B182" s="289" t="s">
        <v>1490</v>
      </c>
      <c r="C182" s="290">
        <v>171</v>
      </c>
      <c r="D182" s="293">
        <v>19543</v>
      </c>
      <c r="E182" s="293">
        <v>31922</v>
      </c>
      <c r="F182" s="292">
        <f t="shared" si="2"/>
        <v>163.34237322826587</v>
      </c>
      <c r="G182" s="13"/>
    </row>
    <row r="183" spans="1:7">
      <c r="A183" s="288">
        <v>3226</v>
      </c>
      <c r="B183" s="289" t="s">
        <v>232</v>
      </c>
      <c r="C183" s="290">
        <v>172</v>
      </c>
      <c r="D183" s="293">
        <v>0</v>
      </c>
      <c r="E183" s="293">
        <v>0</v>
      </c>
      <c r="F183" s="292" t="str">
        <f t="shared" si="2"/>
        <v>-</v>
      </c>
      <c r="G183" s="13"/>
    </row>
    <row r="184" spans="1:7">
      <c r="A184" s="288">
        <v>3227</v>
      </c>
      <c r="B184" s="289" t="s">
        <v>3211</v>
      </c>
      <c r="C184" s="290">
        <v>173</v>
      </c>
      <c r="D184" s="293">
        <v>0</v>
      </c>
      <c r="E184" s="293">
        <v>1800</v>
      </c>
      <c r="F184" s="292" t="str">
        <f t="shared" si="2"/>
        <v>-</v>
      </c>
      <c r="G184" s="13"/>
    </row>
    <row r="185" spans="1:7">
      <c r="A185" s="288">
        <v>323</v>
      </c>
      <c r="B185" s="289" t="s">
        <v>233</v>
      </c>
      <c r="C185" s="290">
        <v>174</v>
      </c>
      <c r="D185" s="291">
        <f>SUM(D186:D194)</f>
        <v>449519</v>
      </c>
      <c r="E185" s="291">
        <f>SUM(E186:E194)</f>
        <v>426906</v>
      </c>
      <c r="F185" s="292">
        <f t="shared" si="2"/>
        <v>94.969511856006079</v>
      </c>
      <c r="G185" s="13"/>
    </row>
    <row r="186" spans="1:7">
      <c r="A186" s="288">
        <v>3231</v>
      </c>
      <c r="B186" s="289" t="s">
        <v>3174</v>
      </c>
      <c r="C186" s="290">
        <v>175</v>
      </c>
      <c r="D186" s="293">
        <v>105782</v>
      </c>
      <c r="E186" s="293">
        <v>94509</v>
      </c>
      <c r="F186" s="292">
        <f t="shared" si="2"/>
        <v>89.343177478209896</v>
      </c>
      <c r="G186" s="13"/>
    </row>
    <row r="187" spans="1:7">
      <c r="A187" s="288">
        <v>3232</v>
      </c>
      <c r="B187" s="289" t="s">
        <v>3175</v>
      </c>
      <c r="C187" s="290">
        <v>176</v>
      </c>
      <c r="D187" s="293">
        <v>99969</v>
      </c>
      <c r="E187" s="293">
        <v>122091</v>
      </c>
      <c r="F187" s="292">
        <f t="shared" si="2"/>
        <v>122.12885994658345</v>
      </c>
      <c r="G187" s="13"/>
    </row>
    <row r="188" spans="1:7">
      <c r="A188" s="288">
        <v>3233</v>
      </c>
      <c r="B188" s="289" t="s">
        <v>3176</v>
      </c>
      <c r="C188" s="290">
        <v>177</v>
      </c>
      <c r="D188" s="293">
        <v>3125</v>
      </c>
      <c r="E188" s="293">
        <v>553</v>
      </c>
      <c r="F188" s="292">
        <f t="shared" si="2"/>
        <v>17.696000000000002</v>
      </c>
      <c r="G188" s="13"/>
    </row>
    <row r="189" spans="1:7">
      <c r="A189" s="288">
        <v>3234</v>
      </c>
      <c r="B189" s="289" t="s">
        <v>3177</v>
      </c>
      <c r="C189" s="290">
        <v>178</v>
      </c>
      <c r="D189" s="293">
        <v>110012</v>
      </c>
      <c r="E189" s="293">
        <v>102201</v>
      </c>
      <c r="F189" s="292">
        <f t="shared" si="2"/>
        <v>92.899865469221538</v>
      </c>
      <c r="G189" s="13"/>
    </row>
    <row r="190" spans="1:7">
      <c r="A190" s="288">
        <v>3235</v>
      </c>
      <c r="B190" s="289" t="s">
        <v>3178</v>
      </c>
      <c r="C190" s="290">
        <v>179</v>
      </c>
      <c r="D190" s="293">
        <v>1141</v>
      </c>
      <c r="E190" s="293">
        <v>1141</v>
      </c>
      <c r="F190" s="292">
        <f t="shared" si="2"/>
        <v>100</v>
      </c>
      <c r="G190" s="13"/>
    </row>
    <row r="191" spans="1:7">
      <c r="A191" s="288">
        <v>3236</v>
      </c>
      <c r="B191" s="289" t="s">
        <v>3179</v>
      </c>
      <c r="C191" s="290">
        <v>180</v>
      </c>
      <c r="D191" s="293">
        <v>21846</v>
      </c>
      <c r="E191" s="293">
        <v>19321</v>
      </c>
      <c r="F191" s="292">
        <f t="shared" si="2"/>
        <v>88.44182001281699</v>
      </c>
      <c r="G191" s="13"/>
    </row>
    <row r="192" spans="1:7">
      <c r="A192" s="288">
        <v>3237</v>
      </c>
      <c r="B192" s="289" t="s">
        <v>3180</v>
      </c>
      <c r="C192" s="290">
        <v>181</v>
      </c>
      <c r="D192" s="293">
        <v>70768</v>
      </c>
      <c r="E192" s="293">
        <v>48487</v>
      </c>
      <c r="F192" s="292">
        <f t="shared" si="2"/>
        <v>68.51543070314267</v>
      </c>
      <c r="G192" s="13"/>
    </row>
    <row r="193" spans="1:7">
      <c r="A193" s="288">
        <v>3238</v>
      </c>
      <c r="B193" s="289" t="s">
        <v>2854</v>
      </c>
      <c r="C193" s="290">
        <v>182</v>
      </c>
      <c r="D193" s="293">
        <v>7375</v>
      </c>
      <c r="E193" s="293">
        <v>9050</v>
      </c>
      <c r="F193" s="292">
        <f t="shared" si="2"/>
        <v>122.71186440677965</v>
      </c>
      <c r="G193" s="13"/>
    </row>
    <row r="194" spans="1:7">
      <c r="A194" s="288">
        <v>3239</v>
      </c>
      <c r="B194" s="289" t="s">
        <v>2855</v>
      </c>
      <c r="C194" s="290">
        <v>183</v>
      </c>
      <c r="D194" s="293">
        <v>29501</v>
      </c>
      <c r="E194" s="293">
        <v>29553</v>
      </c>
      <c r="F194" s="292">
        <f t="shared" si="2"/>
        <v>100.17626521134876</v>
      </c>
      <c r="G194" s="13"/>
    </row>
    <row r="195" spans="1:7">
      <c r="A195" s="288">
        <v>324</v>
      </c>
      <c r="B195" s="289" t="s">
        <v>234</v>
      </c>
      <c r="C195" s="290">
        <v>184</v>
      </c>
      <c r="D195" s="291">
        <f>D196</f>
        <v>31665</v>
      </c>
      <c r="E195" s="291">
        <f>E196</f>
        <v>72208</v>
      </c>
      <c r="F195" s="292">
        <f t="shared" si="2"/>
        <v>228.03726511921681</v>
      </c>
      <c r="G195" s="13"/>
    </row>
    <row r="196" spans="1:7">
      <c r="A196" s="288">
        <v>3241</v>
      </c>
      <c r="B196" s="289" t="s">
        <v>3212</v>
      </c>
      <c r="C196" s="290">
        <v>185</v>
      </c>
      <c r="D196" s="293">
        <v>31665</v>
      </c>
      <c r="E196" s="293">
        <v>72208</v>
      </c>
      <c r="F196" s="292">
        <f t="shared" si="2"/>
        <v>228.03726511921681</v>
      </c>
      <c r="G196" s="13"/>
    </row>
    <row r="197" spans="1:7">
      <c r="A197" s="288">
        <v>329</v>
      </c>
      <c r="B197" s="289" t="s">
        <v>235</v>
      </c>
      <c r="C197" s="290">
        <v>186</v>
      </c>
      <c r="D197" s="291">
        <f>SUM(D198:D204)</f>
        <v>217913</v>
      </c>
      <c r="E197" s="291">
        <f>SUM(E198:E204)</f>
        <v>141351</v>
      </c>
      <c r="F197" s="292">
        <f t="shared" si="2"/>
        <v>64.865795065003013</v>
      </c>
      <c r="G197" s="13"/>
    </row>
    <row r="198" spans="1:7">
      <c r="A198" s="288">
        <v>3291</v>
      </c>
      <c r="B198" s="294" t="s">
        <v>1275</v>
      </c>
      <c r="C198" s="290">
        <v>187</v>
      </c>
      <c r="D198" s="293">
        <v>0</v>
      </c>
      <c r="E198" s="293">
        <v>0</v>
      </c>
      <c r="F198" s="292" t="str">
        <f t="shared" si="2"/>
        <v>-</v>
      </c>
      <c r="G198" s="13"/>
    </row>
    <row r="199" spans="1:7">
      <c r="A199" s="288">
        <v>3292</v>
      </c>
      <c r="B199" s="289" t="s">
        <v>1276</v>
      </c>
      <c r="C199" s="290">
        <v>188</v>
      </c>
      <c r="D199" s="293">
        <v>25551</v>
      </c>
      <c r="E199" s="293">
        <v>22722</v>
      </c>
      <c r="F199" s="292">
        <f t="shared" si="2"/>
        <v>88.928026300340491</v>
      </c>
      <c r="G199" s="13"/>
    </row>
    <row r="200" spans="1:7">
      <c r="A200" s="288">
        <v>3293</v>
      </c>
      <c r="B200" s="289" t="s">
        <v>1277</v>
      </c>
      <c r="C200" s="290">
        <v>189</v>
      </c>
      <c r="D200" s="293">
        <v>870</v>
      </c>
      <c r="E200" s="293">
        <v>1878</v>
      </c>
      <c r="F200" s="292">
        <f t="shared" si="2"/>
        <v>215.86206896551724</v>
      </c>
      <c r="G200" s="13"/>
    </row>
    <row r="201" spans="1:7">
      <c r="A201" s="288">
        <v>3294</v>
      </c>
      <c r="B201" s="289" t="s">
        <v>236</v>
      </c>
      <c r="C201" s="290">
        <v>190</v>
      </c>
      <c r="D201" s="293">
        <v>1200</v>
      </c>
      <c r="E201" s="293">
        <v>1200</v>
      </c>
      <c r="F201" s="292">
        <f t="shared" si="2"/>
        <v>100</v>
      </c>
      <c r="G201" s="13"/>
    </row>
    <row r="202" spans="1:7">
      <c r="A202" s="288">
        <v>3295</v>
      </c>
      <c r="B202" s="289" t="s">
        <v>3213</v>
      </c>
      <c r="C202" s="290">
        <v>191</v>
      </c>
      <c r="D202" s="293">
        <v>5341</v>
      </c>
      <c r="E202" s="293">
        <v>23706</v>
      </c>
      <c r="F202" s="292">
        <f t="shared" si="2"/>
        <v>443.8494663920614</v>
      </c>
      <c r="G202" s="13"/>
    </row>
    <row r="203" spans="1:7">
      <c r="A203" s="288" t="s">
        <v>237</v>
      </c>
      <c r="B203" s="289" t="s">
        <v>238</v>
      </c>
      <c r="C203" s="290">
        <v>192</v>
      </c>
      <c r="D203" s="293">
        <v>0</v>
      </c>
      <c r="E203" s="293"/>
      <c r="F203" s="292" t="str">
        <f t="shared" si="2"/>
        <v>-</v>
      </c>
      <c r="G203" s="13"/>
    </row>
    <row r="204" spans="1:7">
      <c r="A204" s="288">
        <v>3299</v>
      </c>
      <c r="B204" s="289" t="s">
        <v>1278</v>
      </c>
      <c r="C204" s="290">
        <v>193</v>
      </c>
      <c r="D204" s="293">
        <v>184951</v>
      </c>
      <c r="E204" s="293">
        <v>91845</v>
      </c>
      <c r="F204" s="292">
        <f t="shared" si="2"/>
        <v>49.659098896464471</v>
      </c>
      <c r="G204" s="13"/>
    </row>
    <row r="205" spans="1:7">
      <c r="A205" s="288">
        <v>34</v>
      </c>
      <c r="B205" s="294" t="s">
        <v>239</v>
      </c>
      <c r="C205" s="290">
        <v>194</v>
      </c>
      <c r="D205" s="291">
        <f>D206+D211+D219</f>
        <v>18372</v>
      </c>
      <c r="E205" s="291">
        <f>E206+E211+E219</f>
        <v>5061</v>
      </c>
      <c r="F205" s="292">
        <f t="shared" si="2"/>
        <v>27.547354670150227</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18372</v>
      </c>
      <c r="E219" s="291">
        <f>SUM(E220:E223)</f>
        <v>5061</v>
      </c>
      <c r="F219" s="292">
        <f t="shared" si="3"/>
        <v>27.547354670150227</v>
      </c>
      <c r="G219" s="13"/>
    </row>
    <row r="220" spans="1:7">
      <c r="A220" s="288">
        <v>3431</v>
      </c>
      <c r="B220" s="294" t="s">
        <v>2748</v>
      </c>
      <c r="C220" s="290">
        <v>209</v>
      </c>
      <c r="D220" s="293">
        <v>2220</v>
      </c>
      <c r="E220" s="293">
        <v>1020</v>
      </c>
      <c r="F220" s="292">
        <f t="shared" si="3"/>
        <v>45.945945945945951</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v>28</v>
      </c>
      <c r="E222" s="293"/>
      <c r="F222" s="292">
        <f t="shared" si="3"/>
        <v>0</v>
      </c>
      <c r="G222" s="13"/>
    </row>
    <row r="223" spans="1:7">
      <c r="A223" s="288">
        <v>3434</v>
      </c>
      <c r="B223" s="289" t="s">
        <v>1880</v>
      </c>
      <c r="C223" s="290">
        <v>212</v>
      </c>
      <c r="D223" s="293">
        <v>16124</v>
      </c>
      <c r="E223" s="293">
        <v>4041</v>
      </c>
      <c r="F223" s="292">
        <f t="shared" si="3"/>
        <v>25.062019350037211</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479169</v>
      </c>
      <c r="E250" s="291">
        <f>E251+E256</f>
        <v>390430</v>
      </c>
      <c r="F250" s="292">
        <f t="shared" si="3"/>
        <v>81.480646702937804</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479169</v>
      </c>
      <c r="E256" s="291">
        <f>SUM(E257:E258)</f>
        <v>390430</v>
      </c>
      <c r="F256" s="292">
        <f t="shared" si="3"/>
        <v>81.480646702937804</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v>479169</v>
      </c>
      <c r="E258" s="293">
        <v>390430</v>
      </c>
      <c r="F258" s="292">
        <f t="shared" si="3"/>
        <v>81.480646702937804</v>
      </c>
      <c r="G258" s="13"/>
    </row>
    <row r="259" spans="1:7">
      <c r="A259" s="288">
        <v>38</v>
      </c>
      <c r="B259" s="289" t="s">
        <v>645</v>
      </c>
      <c r="C259" s="290">
        <v>248</v>
      </c>
      <c r="D259" s="291">
        <f>D260+D263+D266+D272+D275</f>
        <v>4000</v>
      </c>
      <c r="E259" s="291">
        <f>E260+E263+E266+E272+E275</f>
        <v>0</v>
      </c>
      <c r="F259" s="292">
        <f t="shared" si="3"/>
        <v>0</v>
      </c>
      <c r="G259" s="13"/>
    </row>
    <row r="260" spans="1:7">
      <c r="A260" s="288">
        <v>381</v>
      </c>
      <c r="B260" s="289" t="s">
        <v>646</v>
      </c>
      <c r="C260" s="290">
        <v>249</v>
      </c>
      <c r="D260" s="291">
        <f>SUM(D261:D262)</f>
        <v>0</v>
      </c>
      <c r="E260" s="291">
        <f>SUM(E261:E262)</f>
        <v>0</v>
      </c>
      <c r="F260" s="292" t="str">
        <f t="shared" si="3"/>
        <v>-</v>
      </c>
      <c r="G260" s="13"/>
    </row>
    <row r="261" spans="1:7">
      <c r="A261" s="288">
        <v>3811</v>
      </c>
      <c r="B261" s="289" t="s">
        <v>784</v>
      </c>
      <c r="C261" s="290">
        <v>250</v>
      </c>
      <c r="D261" s="293"/>
      <c r="E261" s="293"/>
      <c r="F261" s="292" t="str">
        <f t="shared" si="3"/>
        <v>-</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4000</v>
      </c>
      <c r="E266" s="291">
        <f>SUM(E267:E271)</f>
        <v>0</v>
      </c>
      <c r="F266" s="292">
        <f t="shared" si="3"/>
        <v>0</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v>4000</v>
      </c>
      <c r="E270" s="293"/>
      <c r="F270" s="292">
        <f t="shared" ref="F270:F291" si="4">IF(D270&lt;&gt;0,IF(E270/D270&gt;=100,"&gt;&gt;100",E270/D270*100),"-")</f>
        <v>0</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12222352</v>
      </c>
      <c r="E283" s="291">
        <f>E158-E281+E282</f>
        <v>11990103</v>
      </c>
      <c r="F283" s="292">
        <f t="shared" si="4"/>
        <v>98.099801085748467</v>
      </c>
      <c r="G283" s="13"/>
    </row>
    <row r="284" spans="1:7">
      <c r="A284" s="288" t="s">
        <v>2872</v>
      </c>
      <c r="B284" s="289" t="s">
        <v>1285</v>
      </c>
      <c r="C284" s="290">
        <v>273</v>
      </c>
      <c r="D284" s="291">
        <f>IF(D12&gt;=D283,D12-D283,0)</f>
        <v>261988</v>
      </c>
      <c r="E284" s="291">
        <f>IF(E12&gt;=E283,E12-E283,0)</f>
        <v>7842</v>
      </c>
      <c r="F284" s="292">
        <f t="shared" si="4"/>
        <v>2.9932668671847567</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v>135803</v>
      </c>
      <c r="E286" s="293">
        <v>90760</v>
      </c>
      <c r="F286" s="292">
        <f t="shared" si="4"/>
        <v>66.832102383599775</v>
      </c>
      <c r="G286" s="13"/>
    </row>
    <row r="287" spans="1:7">
      <c r="A287" s="288">
        <v>92221</v>
      </c>
      <c r="B287" s="289" t="s">
        <v>2111</v>
      </c>
      <c r="C287" s="290">
        <v>276</v>
      </c>
      <c r="D287" s="293"/>
      <c r="E287" s="293"/>
      <c r="F287" s="292" t="str">
        <f t="shared" si="4"/>
        <v>-</v>
      </c>
      <c r="G287" s="13"/>
    </row>
    <row r="288" spans="1:7">
      <c r="A288" s="288">
        <v>96</v>
      </c>
      <c r="B288" s="289" t="s">
        <v>2113</v>
      </c>
      <c r="C288" s="290">
        <v>277</v>
      </c>
      <c r="D288" s="293"/>
      <c r="E288" s="293"/>
      <c r="F288" s="292" t="str">
        <f t="shared" si="4"/>
        <v>-</v>
      </c>
      <c r="G288" s="13"/>
    </row>
    <row r="289" spans="1:7">
      <c r="A289" s="288">
        <v>9661</v>
      </c>
      <c r="B289" s="289" t="s">
        <v>901</v>
      </c>
      <c r="C289" s="290">
        <v>278</v>
      </c>
      <c r="D289" s="293"/>
      <c r="E289" s="293"/>
      <c r="F289" s="292" t="str">
        <f t="shared" si="4"/>
        <v>-</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27" t="s">
        <v>902</v>
      </c>
      <c r="B292" s="428"/>
      <c r="C292" s="428"/>
      <c r="D292" s="428"/>
      <c r="E292" s="428"/>
      <c r="F292" s="429"/>
      <c r="G292" s="13"/>
    </row>
    <row r="293" spans="1:7">
      <c r="A293" s="283">
        <v>7</v>
      </c>
      <c r="B293" s="284" t="s">
        <v>1291</v>
      </c>
      <c r="C293" s="285">
        <v>281</v>
      </c>
      <c r="D293" s="286">
        <f>D294+D306+D339+D343</f>
        <v>1248</v>
      </c>
      <c r="E293" s="286">
        <f>E294+E306+E339+E343</f>
        <v>1538</v>
      </c>
      <c r="F293" s="287">
        <f t="shared" ref="F293:F356" si="5">IF(D293&lt;&gt;0,IF(E293/D293&gt;=100,"&gt;&gt;100",E293/D293*100),"-")</f>
        <v>123.23717948717949</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1248</v>
      </c>
      <c r="E306" s="291">
        <f>E307+E312+E321+E326+E331+E334</f>
        <v>1538</v>
      </c>
      <c r="F306" s="292">
        <f t="shared" si="5"/>
        <v>123.23717948717949</v>
      </c>
      <c r="G306" s="13"/>
    </row>
    <row r="307" spans="1:7">
      <c r="A307" s="288">
        <v>721</v>
      </c>
      <c r="B307" s="289" t="s">
        <v>3071</v>
      </c>
      <c r="C307" s="290">
        <v>295</v>
      </c>
      <c r="D307" s="291">
        <f>SUM(D308:D311)</f>
        <v>1248</v>
      </c>
      <c r="E307" s="291">
        <f>SUM(E308:E311)</f>
        <v>1538</v>
      </c>
      <c r="F307" s="292">
        <f t="shared" si="5"/>
        <v>123.23717948717949</v>
      </c>
      <c r="G307" s="13"/>
    </row>
    <row r="308" spans="1:7">
      <c r="A308" s="288">
        <v>7211</v>
      </c>
      <c r="B308" s="289" t="s">
        <v>1304</v>
      </c>
      <c r="C308" s="290">
        <v>296</v>
      </c>
      <c r="D308" s="293">
        <v>1248</v>
      </c>
      <c r="E308" s="293">
        <v>1538</v>
      </c>
      <c r="F308" s="292">
        <f t="shared" si="5"/>
        <v>123.23717948717949</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308279</v>
      </c>
      <c r="E346" s="291">
        <f>E347+E359+E392+E396+E399</f>
        <v>160054</v>
      </c>
      <c r="F346" s="292">
        <f t="shared" si="5"/>
        <v>51.918554296594962</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271629</v>
      </c>
      <c r="E359" s="291">
        <f>E360+E365+E374+E379+E384+E387</f>
        <v>160054</v>
      </c>
      <c r="F359" s="292">
        <f t="shared" si="6"/>
        <v>58.923752618461208</v>
      </c>
      <c r="G359" s="13"/>
    </row>
    <row r="360" spans="1:7">
      <c r="A360" s="288">
        <v>421</v>
      </c>
      <c r="B360" s="289" t="s">
        <v>3088</v>
      </c>
      <c r="C360" s="290">
        <v>348</v>
      </c>
      <c r="D360" s="291">
        <f>SUM(D361:D364)</f>
        <v>0</v>
      </c>
      <c r="E360" s="291">
        <f>SUM(E361:E364)</f>
        <v>0</v>
      </c>
      <c r="F360" s="292" t="str">
        <f t="shared" si="6"/>
        <v>-</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c r="E362" s="293"/>
      <c r="F362" s="292" t="str">
        <f t="shared" si="6"/>
        <v>-</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265015</v>
      </c>
      <c r="E365" s="291">
        <f>SUM(E366:E373)</f>
        <v>155865</v>
      </c>
      <c r="F365" s="292">
        <f t="shared" si="6"/>
        <v>58.813652057430708</v>
      </c>
      <c r="G365" s="13"/>
    </row>
    <row r="366" spans="1:7">
      <c r="A366" s="288">
        <v>4221</v>
      </c>
      <c r="B366" s="289" t="s">
        <v>1683</v>
      </c>
      <c r="C366" s="290">
        <v>354</v>
      </c>
      <c r="D366" s="293">
        <v>221466</v>
      </c>
      <c r="E366" s="293">
        <v>74198</v>
      </c>
      <c r="F366" s="292">
        <f t="shared" si="6"/>
        <v>33.503111087029161</v>
      </c>
      <c r="G366" s="13"/>
    </row>
    <row r="367" spans="1:7">
      <c r="A367" s="288">
        <v>4222</v>
      </c>
      <c r="B367" s="289" t="s">
        <v>790</v>
      </c>
      <c r="C367" s="290">
        <v>355</v>
      </c>
      <c r="D367" s="293"/>
      <c r="E367" s="293"/>
      <c r="F367" s="292" t="str">
        <f t="shared" si="6"/>
        <v>-</v>
      </c>
      <c r="G367" s="13"/>
    </row>
    <row r="368" spans="1:7">
      <c r="A368" s="288">
        <v>4223</v>
      </c>
      <c r="B368" s="289" t="s">
        <v>1685</v>
      </c>
      <c r="C368" s="290">
        <v>356</v>
      </c>
      <c r="D368" s="293">
        <v>14963</v>
      </c>
      <c r="E368" s="293">
        <v>10500</v>
      </c>
      <c r="F368" s="292">
        <f t="shared" si="6"/>
        <v>70.173093630956359</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v>2899</v>
      </c>
      <c r="E370" s="293"/>
      <c r="F370" s="292">
        <f t="shared" si="6"/>
        <v>0</v>
      </c>
      <c r="G370" s="13"/>
    </row>
    <row r="371" spans="1:7">
      <c r="A371" s="288">
        <v>4226</v>
      </c>
      <c r="B371" s="289" t="s">
        <v>1688</v>
      </c>
      <c r="C371" s="290">
        <v>359</v>
      </c>
      <c r="D371" s="293"/>
      <c r="E371" s="293">
        <v>14994</v>
      </c>
      <c r="F371" s="292" t="str">
        <f t="shared" si="6"/>
        <v>-</v>
      </c>
      <c r="G371" s="13"/>
    </row>
    <row r="372" spans="1:7">
      <c r="A372" s="288">
        <v>4227</v>
      </c>
      <c r="B372" s="294" t="s">
        <v>1689</v>
      </c>
      <c r="C372" s="290">
        <v>360</v>
      </c>
      <c r="D372" s="293">
        <v>25687</v>
      </c>
      <c r="E372" s="293">
        <v>56173</v>
      </c>
      <c r="F372" s="292">
        <f t="shared" si="6"/>
        <v>218.68260209444466</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6614</v>
      </c>
      <c r="E379" s="291">
        <f>SUM(E380:E383)</f>
        <v>4189</v>
      </c>
      <c r="F379" s="292">
        <f t="shared" si="6"/>
        <v>63.335349259147264</v>
      </c>
      <c r="G379" s="13"/>
    </row>
    <row r="380" spans="1:7">
      <c r="A380" s="288">
        <v>4241</v>
      </c>
      <c r="B380" s="289" t="s">
        <v>2708</v>
      </c>
      <c r="C380" s="290">
        <v>368</v>
      </c>
      <c r="D380" s="293">
        <v>6614</v>
      </c>
      <c r="E380" s="293">
        <v>4189</v>
      </c>
      <c r="F380" s="292">
        <f t="shared" si="6"/>
        <v>63.335349259147264</v>
      </c>
      <c r="G380" s="13"/>
    </row>
    <row r="381" spans="1:7">
      <c r="A381" s="288">
        <v>4242</v>
      </c>
      <c r="B381" s="289" t="s">
        <v>2706</v>
      </c>
      <c r="C381" s="290">
        <v>369</v>
      </c>
      <c r="D381" s="293"/>
      <c r="E381" s="293"/>
      <c r="F381" s="292" t="str">
        <f t="shared" si="6"/>
        <v>-</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36650</v>
      </c>
      <c r="E399" s="291">
        <f>E400+E402+E404+E406</f>
        <v>0</v>
      </c>
      <c r="F399" s="292">
        <f t="shared" si="6"/>
        <v>0</v>
      </c>
      <c r="G399" s="13"/>
    </row>
    <row r="400" spans="1:7">
      <c r="A400" s="288">
        <v>451</v>
      </c>
      <c r="B400" s="289" t="s">
        <v>3330</v>
      </c>
      <c r="C400" s="290">
        <v>388</v>
      </c>
      <c r="D400" s="291">
        <f>D401</f>
        <v>36650</v>
      </c>
      <c r="E400" s="291">
        <f>E401</f>
        <v>0</v>
      </c>
      <c r="F400" s="292">
        <f t="shared" si="6"/>
        <v>0</v>
      </c>
      <c r="G400" s="13"/>
    </row>
    <row r="401" spans="1:7">
      <c r="A401" s="288">
        <v>4511</v>
      </c>
      <c r="B401" s="289" t="s">
        <v>1347</v>
      </c>
      <c r="C401" s="290">
        <v>389</v>
      </c>
      <c r="D401" s="293">
        <v>36650</v>
      </c>
      <c r="E401" s="293"/>
      <c r="F401" s="292">
        <f t="shared" si="6"/>
        <v>0</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307031</v>
      </c>
      <c r="E409" s="291">
        <f>IF(E346&gt;=E293, E346-E293, 0)</f>
        <v>158516</v>
      </c>
      <c r="F409" s="292">
        <f t="shared" si="6"/>
        <v>51.628662903745884</v>
      </c>
      <c r="G409" s="13"/>
    </row>
    <row r="410" spans="1:7">
      <c r="A410" s="288">
        <v>92212</v>
      </c>
      <c r="B410" s="289" t="s">
        <v>2780</v>
      </c>
      <c r="C410" s="290">
        <v>398</v>
      </c>
      <c r="D410" s="293"/>
      <c r="E410" s="293"/>
      <c r="F410" s="292" t="str">
        <f t="shared" si="6"/>
        <v>-</v>
      </c>
      <c r="G410" s="13"/>
    </row>
    <row r="411" spans="1:7">
      <c r="A411" s="288">
        <v>92222</v>
      </c>
      <c r="B411" s="289" t="s">
        <v>937</v>
      </c>
      <c r="C411" s="290">
        <v>399</v>
      </c>
      <c r="D411" s="293"/>
      <c r="E411" s="293"/>
      <c r="F411" s="292" t="str">
        <f t="shared" si="6"/>
        <v>-</v>
      </c>
      <c r="G411" s="13"/>
    </row>
    <row r="412" spans="1:7">
      <c r="A412" s="288">
        <v>97</v>
      </c>
      <c r="B412" s="289" t="s">
        <v>3873</v>
      </c>
      <c r="C412" s="290">
        <v>400</v>
      </c>
      <c r="D412" s="293"/>
      <c r="E412" s="293"/>
      <c r="F412" s="292" t="str">
        <f t="shared" si="6"/>
        <v>-</v>
      </c>
      <c r="G412" s="13"/>
    </row>
    <row r="413" spans="1:7">
      <c r="A413" s="288" t="s">
        <v>2872</v>
      </c>
      <c r="B413" s="289" t="s">
        <v>3336</v>
      </c>
      <c r="C413" s="290">
        <v>401</v>
      </c>
      <c r="D413" s="291">
        <f>D12+D293</f>
        <v>12485588</v>
      </c>
      <c r="E413" s="291">
        <f>E12+E293</f>
        <v>11999483</v>
      </c>
      <c r="F413" s="292">
        <f t="shared" si="6"/>
        <v>96.106671147566303</v>
      </c>
      <c r="G413" s="13"/>
    </row>
    <row r="414" spans="1:7">
      <c r="A414" s="288" t="s">
        <v>2872</v>
      </c>
      <c r="B414" s="289" t="s">
        <v>3337</v>
      </c>
      <c r="C414" s="290">
        <v>402</v>
      </c>
      <c r="D414" s="291">
        <f>D283+D346</f>
        <v>12530631</v>
      </c>
      <c r="E414" s="291">
        <f>E283+E346</f>
        <v>12150157</v>
      </c>
      <c r="F414" s="292">
        <f t="shared" si="6"/>
        <v>96.963648518578196</v>
      </c>
      <c r="G414" s="13"/>
    </row>
    <row r="415" spans="1:7">
      <c r="A415" s="288" t="s">
        <v>2872</v>
      </c>
      <c r="B415" s="289" t="s">
        <v>3338</v>
      </c>
      <c r="C415" s="290">
        <v>403</v>
      </c>
      <c r="D415" s="291">
        <f>IF(D413&gt;=D414,D413-D414,0)</f>
        <v>0</v>
      </c>
      <c r="E415" s="291">
        <f>IF(E413&gt;=E414,E413-E414,0)</f>
        <v>0</v>
      </c>
      <c r="F415" s="292" t="str">
        <f t="shared" si="6"/>
        <v>-</v>
      </c>
      <c r="G415" s="13"/>
    </row>
    <row r="416" spans="1:7">
      <c r="A416" s="288" t="s">
        <v>2872</v>
      </c>
      <c r="B416" s="289" t="s">
        <v>3339</v>
      </c>
      <c r="C416" s="290">
        <v>404</v>
      </c>
      <c r="D416" s="291">
        <f>IF(D414&gt;=D413,D414-D413,0)</f>
        <v>45043</v>
      </c>
      <c r="E416" s="291">
        <f>IF(E414&gt;=E413,E414-E413,0)</f>
        <v>150674</v>
      </c>
      <c r="F416" s="292">
        <f t="shared" si="6"/>
        <v>334.51146682059363</v>
      </c>
      <c r="G416" s="13"/>
    </row>
    <row r="417" spans="1:7">
      <c r="A417" s="301" t="s">
        <v>493</v>
      </c>
      <c r="B417" s="294" t="s">
        <v>2928</v>
      </c>
      <c r="C417" s="290">
        <v>405</v>
      </c>
      <c r="D417" s="291">
        <f>IF(D286-D287+D410-D411&gt;=0,D286-D287+D410-D411,0)</f>
        <v>135803</v>
      </c>
      <c r="E417" s="291">
        <f>IF(E286-E287+E410-E411&gt;=0,E286-E287+E410-E411,0)</f>
        <v>90760</v>
      </c>
      <c r="F417" s="292">
        <f t="shared" si="6"/>
        <v>66.832102383599775</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0</v>
      </c>
      <c r="E419" s="302">
        <f>E288+E412</f>
        <v>0</v>
      </c>
      <c r="F419" s="300" t="str">
        <f t="shared" si="6"/>
        <v>-</v>
      </c>
      <c r="G419" s="13"/>
    </row>
    <row r="420" spans="1:7" s="24" customFormat="1" ht="15">
      <c r="A420" s="427" t="s">
        <v>3691</v>
      </c>
      <c r="B420" s="425"/>
      <c r="C420" s="425"/>
      <c r="D420" s="425"/>
      <c r="E420" s="425"/>
      <c r="F420" s="431"/>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12485588</v>
      </c>
      <c r="E644" s="291">
        <f>E413+E421</f>
        <v>11999483</v>
      </c>
      <c r="F644" s="292">
        <f t="shared" si="10"/>
        <v>96.106671147566303</v>
      </c>
      <c r="G644" s="13"/>
    </row>
    <row r="645" spans="1:7">
      <c r="A645" s="288" t="s">
        <v>2872</v>
      </c>
      <c r="B645" s="289" t="s">
        <v>2246</v>
      </c>
      <c r="C645" s="290">
        <v>632</v>
      </c>
      <c r="D645" s="291">
        <f>D414+D532</f>
        <v>12530631</v>
      </c>
      <c r="E645" s="291">
        <f>E414+E532</f>
        <v>12150157</v>
      </c>
      <c r="F645" s="292">
        <f t="shared" si="10"/>
        <v>96.963648518578196</v>
      </c>
      <c r="G645" s="13"/>
    </row>
    <row r="646" spans="1:7">
      <c r="A646" s="288" t="s">
        <v>2872</v>
      </c>
      <c r="B646" s="289" t="s">
        <v>2247</v>
      </c>
      <c r="C646" s="290">
        <v>633</v>
      </c>
      <c r="D646" s="291">
        <f>IF(D644&gt;=D645,D644-D645,0)</f>
        <v>0</v>
      </c>
      <c r="E646" s="291">
        <f>IF(E644&gt;=E645,E644-E645,0)</f>
        <v>0</v>
      </c>
      <c r="F646" s="292" t="str">
        <f t="shared" si="10"/>
        <v>-</v>
      </c>
      <c r="G646" s="13"/>
    </row>
    <row r="647" spans="1:7">
      <c r="A647" s="288" t="s">
        <v>2872</v>
      </c>
      <c r="B647" s="289" t="s">
        <v>2248</v>
      </c>
      <c r="C647" s="290">
        <v>634</v>
      </c>
      <c r="D647" s="291">
        <f>IF(D645&gt;=D644,D645-D644,0)</f>
        <v>45043</v>
      </c>
      <c r="E647" s="291">
        <f>IF(E645&gt;=E644,E645-E644,0)</f>
        <v>150674</v>
      </c>
      <c r="F647" s="292">
        <f t="shared" si="10"/>
        <v>334.51146682059363</v>
      </c>
      <c r="G647" s="13"/>
    </row>
    <row r="648" spans="1:7">
      <c r="A648" s="301" t="s">
        <v>2737</v>
      </c>
      <c r="B648" s="289" t="s">
        <v>2249</v>
      </c>
      <c r="C648" s="290">
        <v>635</v>
      </c>
      <c r="D648" s="291">
        <f>IF(D417-D418+D642-D643&gt;=0,D417-D418+D642-D643,0)</f>
        <v>135803</v>
      </c>
      <c r="E648" s="291">
        <f>IF(E417-E418+E642-E643&gt;=0,E417-E418+E642-E643,0)</f>
        <v>90760</v>
      </c>
      <c r="F648" s="292">
        <f t="shared" si="10"/>
        <v>66.832102383599775</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90760</v>
      </c>
      <c r="E650" s="291">
        <f>IF(E646+E648-E647-E649&gt;=0,E646+E648-E647-E649,0)</f>
        <v>0</v>
      </c>
      <c r="F650" s="292">
        <f t="shared" si="10"/>
        <v>0</v>
      </c>
      <c r="G650" s="13"/>
    </row>
    <row r="651" spans="1:7">
      <c r="A651" s="288" t="s">
        <v>2872</v>
      </c>
      <c r="B651" s="289" t="s">
        <v>393</v>
      </c>
      <c r="C651" s="290">
        <v>638</v>
      </c>
      <c r="D651" s="291">
        <f>IF(D647+D649-D646-D648&gt;=0,D647+D649-D646-D648,0)</f>
        <v>0</v>
      </c>
      <c r="E651" s="291">
        <f>IF(E647+E649-E646-E648&gt;=0,E647+E649-E646-E648,0)</f>
        <v>59914</v>
      </c>
      <c r="F651" s="292" t="str">
        <f t="shared" si="10"/>
        <v>-</v>
      </c>
      <c r="G651" s="13"/>
    </row>
    <row r="652" spans="1:7">
      <c r="A652" s="296">
        <v>191</v>
      </c>
      <c r="B652" s="297" t="s">
        <v>1713</v>
      </c>
      <c r="C652" s="298">
        <v>639</v>
      </c>
      <c r="D652" s="299">
        <v>741502</v>
      </c>
      <c r="E652" s="299"/>
      <c r="F652" s="300">
        <f t="shared" si="10"/>
        <v>0</v>
      </c>
      <c r="G652" s="13"/>
    </row>
    <row r="653" spans="1:7" s="24" customFormat="1" ht="15">
      <c r="A653" s="427" t="s">
        <v>539</v>
      </c>
      <c r="B653" s="425"/>
      <c r="C653" s="425"/>
      <c r="D653" s="425"/>
      <c r="E653" s="425"/>
      <c r="F653" s="431"/>
    </row>
    <row r="654" spans="1:7">
      <c r="A654" s="283">
        <v>11</v>
      </c>
      <c r="B654" s="284" t="s">
        <v>1395</v>
      </c>
      <c r="C654" s="285">
        <v>640</v>
      </c>
      <c r="D654" s="303">
        <v>198156</v>
      </c>
      <c r="E654" s="303">
        <v>197306</v>
      </c>
      <c r="F654" s="287">
        <f t="shared" ref="F654:F717" si="11">IF(D654&lt;&gt;0,IF(E654/D654&gt;=100,"&gt;&gt;100",E654/D654*100),"-")</f>
        <v>99.57104503522477</v>
      </c>
      <c r="G654" s="13"/>
    </row>
    <row r="655" spans="1:7">
      <c r="A655" s="288" t="s">
        <v>1396</v>
      </c>
      <c r="B655" s="289" t="s">
        <v>2746</v>
      </c>
      <c r="C655" s="290">
        <v>641</v>
      </c>
      <c r="D655" s="293">
        <v>13509314</v>
      </c>
      <c r="E655" s="293">
        <v>13203600</v>
      </c>
      <c r="F655" s="292">
        <f t="shared" si="11"/>
        <v>97.737013145153043</v>
      </c>
      <c r="G655" s="13"/>
    </row>
    <row r="656" spans="1:7">
      <c r="A656" s="288" t="s">
        <v>1397</v>
      </c>
      <c r="B656" s="289" t="s">
        <v>2747</v>
      </c>
      <c r="C656" s="290">
        <v>642</v>
      </c>
      <c r="D656" s="293">
        <v>13510164</v>
      </c>
      <c r="E656" s="293">
        <v>13164545</v>
      </c>
      <c r="F656" s="292">
        <f t="shared" si="11"/>
        <v>97.441785310674248</v>
      </c>
      <c r="G656" s="13"/>
    </row>
    <row r="657" spans="1:7">
      <c r="A657" s="288">
        <v>11</v>
      </c>
      <c r="B657" s="289" t="s">
        <v>1398</v>
      </c>
      <c r="C657" s="290">
        <v>643</v>
      </c>
      <c r="D657" s="291">
        <f>+D654+D655-D656</f>
        <v>197306</v>
      </c>
      <c r="E657" s="291">
        <f>+E654+E655-E656</f>
        <v>236361</v>
      </c>
      <c r="F657" s="292">
        <f t="shared" si="11"/>
        <v>119.79412688919749</v>
      </c>
      <c r="G657" s="13"/>
    </row>
    <row r="658" spans="1:7" ht="24">
      <c r="A658" s="288" t="s">
        <v>2872</v>
      </c>
      <c r="B658" s="289" t="s">
        <v>2882</v>
      </c>
      <c r="C658" s="290">
        <v>644</v>
      </c>
      <c r="D658" s="293">
        <v>0</v>
      </c>
      <c r="E658" s="293">
        <v>0</v>
      </c>
      <c r="F658" s="292" t="str">
        <f t="shared" si="11"/>
        <v>-</v>
      </c>
      <c r="G658" s="13"/>
    </row>
    <row r="659" spans="1:7" ht="24">
      <c r="A659" s="288" t="s">
        <v>2872</v>
      </c>
      <c r="B659" s="289" t="s">
        <v>4067</v>
      </c>
      <c r="C659" s="290">
        <v>645</v>
      </c>
      <c r="D659" s="293">
        <v>102</v>
      </c>
      <c r="E659" s="293">
        <v>98</v>
      </c>
      <c r="F659" s="292">
        <f t="shared" si="11"/>
        <v>96.078431372549019</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92</v>
      </c>
      <c r="E661" s="293">
        <v>90</v>
      </c>
      <c r="F661" s="292">
        <f t="shared" si="11"/>
        <v>97.826086956521735</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c r="E666" s="293"/>
      <c r="F666" s="292" t="str">
        <f t="shared" si="11"/>
        <v>-</v>
      </c>
      <c r="G666" s="13"/>
    </row>
    <row r="667" spans="1:7">
      <c r="A667" s="288">
        <v>63312</v>
      </c>
      <c r="B667" s="289" t="s">
        <v>543</v>
      </c>
      <c r="C667" s="290">
        <v>653</v>
      </c>
      <c r="D667" s="293"/>
      <c r="E667" s="293"/>
      <c r="F667" s="292" t="str">
        <f t="shared" si="11"/>
        <v>-</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v>770165</v>
      </c>
      <c r="E688" s="293">
        <v>665560</v>
      </c>
      <c r="F688" s="292">
        <f t="shared" si="11"/>
        <v>86.417845526607934</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28185299</v>
      </c>
      <c r="E690" s="291">
        <f>SUM(E654:E689)</f>
        <v>27467560</v>
      </c>
      <c r="F690" s="292">
        <f t="shared" si="11"/>
        <v>97.453498719314638</v>
      </c>
      <c r="G690" s="13"/>
    </row>
    <row r="691" spans="1:7">
      <c r="A691" s="288">
        <v>31214</v>
      </c>
      <c r="B691" s="289" t="s">
        <v>3815</v>
      </c>
      <c r="C691" s="290">
        <v>677</v>
      </c>
      <c r="D691" s="293">
        <v>16050</v>
      </c>
      <c r="E691" s="293">
        <v>29423</v>
      </c>
      <c r="F691" s="292">
        <f t="shared" si="11"/>
        <v>183.32087227414331</v>
      </c>
      <c r="G691" s="13"/>
    </row>
    <row r="692" spans="1:7">
      <c r="A692" s="288">
        <v>31215</v>
      </c>
      <c r="B692" s="289" t="s">
        <v>3468</v>
      </c>
      <c r="C692" s="290">
        <v>678</v>
      </c>
      <c r="D692" s="293">
        <v>43144</v>
      </c>
      <c r="E692" s="293">
        <v>21757</v>
      </c>
      <c r="F692" s="292">
        <f t="shared" si="11"/>
        <v>50.428796588169853</v>
      </c>
      <c r="G692" s="13"/>
    </row>
    <row r="693" spans="1:7">
      <c r="A693" s="288">
        <v>32121</v>
      </c>
      <c r="B693" s="289" t="s">
        <v>3816</v>
      </c>
      <c r="C693" s="290">
        <v>679</v>
      </c>
      <c r="D693" s="293">
        <v>278595</v>
      </c>
      <c r="E693" s="293">
        <v>193158</v>
      </c>
      <c r="F693" s="292">
        <f t="shared" si="11"/>
        <v>69.33290260054919</v>
      </c>
      <c r="G693" s="13"/>
    </row>
    <row r="694" spans="1:7">
      <c r="A694" s="288" t="s">
        <v>3469</v>
      </c>
      <c r="B694" s="289" t="s">
        <v>3470</v>
      </c>
      <c r="C694" s="290">
        <v>680</v>
      </c>
      <c r="D694" s="293">
        <v>17250</v>
      </c>
      <c r="E694" s="293">
        <v>16721</v>
      </c>
      <c r="F694" s="292">
        <f t="shared" si="11"/>
        <v>96.933333333333337</v>
      </c>
      <c r="G694" s="13"/>
    </row>
    <row r="695" spans="1:7">
      <c r="A695" s="288" t="s">
        <v>3817</v>
      </c>
      <c r="B695" s="289" t="s">
        <v>3818</v>
      </c>
      <c r="C695" s="290">
        <v>681</v>
      </c>
      <c r="D695" s="293"/>
      <c r="E695" s="293"/>
      <c r="F695" s="292" t="str">
        <f t="shared" si="11"/>
        <v>-</v>
      </c>
      <c r="G695" s="13"/>
    </row>
    <row r="696" spans="1:7">
      <c r="A696" s="288" t="s">
        <v>3819</v>
      </c>
      <c r="B696" s="289" t="s">
        <v>3820</v>
      </c>
      <c r="C696" s="290">
        <v>682</v>
      </c>
      <c r="D696" s="293"/>
      <c r="E696" s="293">
        <v>26853</v>
      </c>
      <c r="F696" s="292" t="str">
        <f t="shared" si="11"/>
        <v>-</v>
      </c>
      <c r="G696" s="13"/>
    </row>
    <row r="697" spans="1:7">
      <c r="A697" s="288" t="s">
        <v>3471</v>
      </c>
      <c r="B697" s="289" t="s">
        <v>3472</v>
      </c>
      <c r="C697" s="290">
        <v>683</v>
      </c>
      <c r="D697" s="293"/>
      <c r="E697" s="293"/>
      <c r="F697" s="292" t="str">
        <f t="shared" si="11"/>
        <v>-</v>
      </c>
      <c r="G697" s="13"/>
    </row>
    <row r="698" spans="1:7">
      <c r="A698" s="288">
        <v>32911</v>
      </c>
      <c r="B698" s="289" t="s">
        <v>4069</v>
      </c>
      <c r="C698" s="290">
        <v>684</v>
      </c>
      <c r="D698" s="293"/>
      <c r="E698" s="293"/>
      <c r="F698" s="292" t="str">
        <f t="shared" si="11"/>
        <v>-</v>
      </c>
      <c r="G698" s="13"/>
    </row>
    <row r="699" spans="1:7">
      <c r="A699" s="288" t="s">
        <v>3473</v>
      </c>
      <c r="B699" s="289" t="s">
        <v>3474</v>
      </c>
      <c r="C699" s="290">
        <v>685</v>
      </c>
      <c r="D699" s="293"/>
      <c r="E699" s="293"/>
      <c r="F699" s="292" t="str">
        <f t="shared" si="11"/>
        <v>-</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v>479169</v>
      </c>
      <c r="E785" s="293">
        <v>390430</v>
      </c>
      <c r="F785" s="292">
        <f t="shared" si="13"/>
        <v>81.480646702937804</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c r="E790" s="293"/>
      <c r="F790" s="292" t="str">
        <f t="shared" si="13"/>
        <v>-</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834208</v>
      </c>
      <c r="E801" s="291">
        <f>SUM(E691:E800)</f>
        <v>678342</v>
      </c>
      <c r="F801" s="292">
        <f t="shared" si="13"/>
        <v>81.315691050673209</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24" t="s">
        <v>3741</v>
      </c>
      <c r="B973" s="425"/>
      <c r="C973" s="425"/>
      <c r="D973" s="426"/>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23" t="s">
        <v>3692</v>
      </c>
      <c r="D1015" s="423"/>
    </row>
    <row r="1016" spans="1:7" ht="15" customHeight="1">
      <c r="A1016" s="14" t="str">
        <f>IF(RefStr!H25&lt;&gt;"", "Osoba za kontaktiranje: " &amp; RefStr!H25,"Osoba za kontaktiranje: _________________________________________")</f>
        <v>Osoba za kontaktiranje: Mandica Hrvoj</v>
      </c>
      <c r="C1016" s="196"/>
      <c r="D1016" s="196"/>
    </row>
    <row r="1017" spans="1:7" ht="15" customHeight="1">
      <c r="A1017" s="14" t="str">
        <f>IF(RefStr!H27="","Telefon za kontakt: _________________","Telefon za kontakt: " &amp; RefStr!H27)</f>
        <v>Telefon za kontakt: 053560142</v>
      </c>
      <c r="C1017" s="13"/>
      <c r="D1017" s="13"/>
    </row>
    <row r="1018" spans="1:7" ht="15" customHeight="1">
      <c r="A1018" s="14" t="str">
        <f>IF(RefStr!H33="","Odgovorna osoba: _____________________________","Odgovorna osoba: " &amp; RefStr!H33)</f>
        <v>Odgovorna osoba: Ivica Radošević</v>
      </c>
      <c r="D1018" s="14" t="s">
        <v>3693</v>
      </c>
    </row>
    <row r="1019" spans="1:7" ht="5.0999999999999996" customHeight="1">
      <c r="D1019" s="13"/>
    </row>
  </sheetData>
  <sheetProtection password="C79A" sheet="1" objects="1" scenarios="1"/>
  <mergeCells count="15">
    <mergeCell ref="B4:F4"/>
    <mergeCell ref="B5:F5"/>
    <mergeCell ref="B6:F6"/>
    <mergeCell ref="B7:F7"/>
    <mergeCell ref="A3:D3"/>
    <mergeCell ref="A1:B1"/>
    <mergeCell ref="E2:F2"/>
    <mergeCell ref="C1:F1"/>
    <mergeCell ref="A2:D2"/>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ROUND(PRRAS!A1,0)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2" activePane="bottomLeft" state="frozen"/>
      <selection activeCell="D7" sqref="D7"/>
      <selection pane="bottomLeft" activeCell="E128" sqref="E128"/>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75"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32" t="str">
        <f xml:space="preserve"> "RKP: " &amp; TEXT(INT(VALUE(RefStr!B6)),"00000") &amp; ",  " &amp; "MB: " &amp; TEXT(INT(VALUE(RefStr!B8)), "00000000") &amp; "  " &amp; RefStr!B10</f>
        <v>RKP: 08738,  MB: 03315550  O.Š. dr. Jure Turića</v>
      </c>
      <c r="C4" s="433"/>
      <c r="D4" s="433"/>
      <c r="E4" s="433"/>
      <c r="F4" s="433"/>
    </row>
    <row r="5" spans="1:6" ht="15" customHeight="1">
      <c r="A5" s="54"/>
      <c r="B5" s="432" t="str">
        <f>RefStr!B12 &amp; " " &amp; RefStr!C12 &amp; ", " &amp; RefStr!B14</f>
        <v>53000 Gospić, Miroslava Kraljevića 15</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c r="E115" s="293"/>
      <c r="F115" s="292" t="str">
        <f t="shared" si="1"/>
        <v>-</v>
      </c>
    </row>
    <row r="116" spans="1:6">
      <c r="A116" s="317" t="s">
        <v>4006</v>
      </c>
      <c r="B116" s="319" t="s">
        <v>4007</v>
      </c>
      <c r="C116" s="318">
        <v>105</v>
      </c>
      <c r="D116" s="293"/>
      <c r="E116" s="293"/>
      <c r="F116" s="292" t="str">
        <f t="shared" si="1"/>
        <v>-</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12530631</v>
      </c>
      <c r="E121" s="291">
        <f>E122+E125+E128+E129+SUM(E132:E135)</f>
        <v>12150157</v>
      </c>
      <c r="F121" s="292">
        <f t="shared" si="1"/>
        <v>96.963648518578196</v>
      </c>
    </row>
    <row r="122" spans="1:6">
      <c r="A122" s="317" t="s">
        <v>4017</v>
      </c>
      <c r="B122" s="319" t="s">
        <v>2125</v>
      </c>
      <c r="C122" s="318">
        <v>111</v>
      </c>
      <c r="D122" s="291">
        <f>SUM(D123:D124)</f>
        <v>12281334</v>
      </c>
      <c r="E122" s="291">
        <f>SUM(E123:E124)</f>
        <v>11830307</v>
      </c>
      <c r="F122" s="292">
        <f t="shared" si="1"/>
        <v>96.327540640129158</v>
      </c>
    </row>
    <row r="123" spans="1:6">
      <c r="A123" s="317" t="s">
        <v>4018</v>
      </c>
      <c r="B123" s="319" t="s">
        <v>2868</v>
      </c>
      <c r="C123" s="318">
        <v>112</v>
      </c>
      <c r="D123" s="293"/>
      <c r="E123" s="293"/>
      <c r="F123" s="292" t="str">
        <f t="shared" si="1"/>
        <v>-</v>
      </c>
    </row>
    <row r="124" spans="1:6">
      <c r="A124" s="317" t="s">
        <v>4019</v>
      </c>
      <c r="B124" s="319" t="s">
        <v>2869</v>
      </c>
      <c r="C124" s="318">
        <v>113</v>
      </c>
      <c r="D124" s="293">
        <v>12281334</v>
      </c>
      <c r="E124" s="293">
        <v>11830307</v>
      </c>
      <c r="F124" s="292">
        <f t="shared" si="1"/>
        <v>96.327540640129158</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c r="E126" s="293"/>
      <c r="F126" s="292" t="str">
        <f t="shared" si="1"/>
        <v>-</v>
      </c>
    </row>
    <row r="127" spans="1:6">
      <c r="A127" s="317" t="s">
        <v>4023</v>
      </c>
      <c r="B127" s="319" t="s">
        <v>375</v>
      </c>
      <c r="C127" s="318">
        <v>116</v>
      </c>
      <c r="D127" s="293"/>
      <c r="E127" s="293"/>
      <c r="F127" s="292" t="str">
        <f t="shared" si="1"/>
        <v>-</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v>249297</v>
      </c>
      <c r="E133" s="293">
        <v>319850</v>
      </c>
      <c r="F133" s="292">
        <f t="shared" si="1"/>
        <v>128.30078179841715</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12530631</v>
      </c>
      <c r="E148" s="302">
        <f>E12+E29+E35+E42+E82+E89+E96+E114+E121+E136</f>
        <v>12150157</v>
      </c>
      <c r="F148" s="300">
        <f t="shared" si="2"/>
        <v>96.963648518578196</v>
      </c>
    </row>
    <row r="149" spans="1:7" ht="15" customHeight="1"/>
    <row r="150" spans="1:7" s="13" customFormat="1" ht="25.5" customHeight="1">
      <c r="A150" s="14" t="s">
        <v>850</v>
      </c>
      <c r="B150" s="14"/>
      <c r="C150" s="423" t="s">
        <v>3692</v>
      </c>
      <c r="D150" s="423"/>
      <c r="E150" s="14"/>
      <c r="F150" s="14"/>
      <c r="G150" s="18"/>
    </row>
    <row r="151" spans="1:7" s="13" customFormat="1" ht="15" customHeight="1">
      <c r="A151" s="14" t="str">
        <f>IF(RefStr!H25&lt;&gt;"", "Osoba za kontaktiranje: " &amp; RefStr!H25,"Osoba za kontaktiranje: _________________________________________")</f>
        <v>Osoba za kontaktiranje: Mandica Hrvoj</v>
      </c>
      <c r="B151" s="14"/>
      <c r="C151" s="196"/>
      <c r="D151" s="196"/>
      <c r="E151" s="14"/>
      <c r="F151" s="14"/>
      <c r="G151" s="18"/>
    </row>
    <row r="152" spans="1:7" s="13" customFormat="1" ht="15" customHeight="1">
      <c r="A152" s="14" t="str">
        <f>IF(RefStr!H27="","Telefon za kontakt: _________________","Telefon za kontakt: " &amp; RefStr!H27)</f>
        <v>Telefon za kontakt: 053560142</v>
      </c>
      <c r="B152" s="14"/>
      <c r="E152" s="14"/>
      <c r="F152" s="14"/>
      <c r="G152" s="18"/>
    </row>
    <row r="153" spans="1:7" s="13" customFormat="1" ht="15" customHeight="1">
      <c r="A153" s="14" t="str">
        <f>IF(RefStr!H33="","Odgovorna osoba: _____________________________","Odgovorna osoba: " &amp; RefStr!H33)</f>
        <v>Odgovorna osoba: Ivica Radošević</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ROUND(RasF!A1,0)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47" activePane="bottomLeft" state="frozen"/>
      <selection activeCell="D7" sqref="D7"/>
      <selection pane="bottomLeft" activeCell="D45" sqref="D4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38" t="s">
        <v>597</v>
      </c>
      <c r="B1" s="439"/>
      <c r="C1" s="459" t="s">
        <v>1338</v>
      </c>
      <c r="D1" s="459"/>
      <c r="E1" s="459"/>
    </row>
    <row r="2" spans="1:6" s="3" customFormat="1" ht="48" customHeight="1" thickBot="1">
      <c r="A2" s="456" t="s">
        <v>3220</v>
      </c>
      <c r="B2" s="457"/>
      <c r="C2" s="445"/>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32" t="str">
        <f xml:space="preserve"> "RKP: " &amp; TEXT(INT(VALUE(RefStr!B6)),"00000") &amp; ",  " &amp; "MB: " &amp; TEXT(INT(VALUE(RefStr!B8)), "00000000") &amp; "  " &amp; RefStr!B10</f>
        <v>RKP: 08738,  MB: 03315550  O.Š. dr. Jure Turića</v>
      </c>
      <c r="C4" s="433"/>
      <c r="D4" s="433"/>
      <c r="E4" s="433"/>
      <c r="F4" s="433"/>
    </row>
    <row r="5" spans="1:6" ht="15" customHeight="1">
      <c r="A5" s="54"/>
      <c r="B5" s="432" t="str">
        <f>RefStr!B12 &amp; " " &amp; RefStr!C12 &amp; ", " &amp; RefStr!B14</f>
        <v>53000 Gospić, Miroslava Kraljevića 15</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2.75" customHeight="1"/>
    <row r="9" spans="1:6" ht="12.7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v>0</v>
      </c>
      <c r="E15" s="331">
        <v>0</v>
      </c>
    </row>
    <row r="16" spans="1:6" ht="14.1" customHeight="1">
      <c r="A16" s="327" t="s">
        <v>2872</v>
      </c>
      <c r="B16" s="328" t="s">
        <v>1143</v>
      </c>
      <c r="C16" s="318">
        <v>5</v>
      </c>
      <c r="D16" s="293">
        <v>0</v>
      </c>
      <c r="E16" s="331">
        <v>0</v>
      </c>
    </row>
    <row r="17" spans="1:5" ht="14.1" customHeight="1">
      <c r="A17" s="327" t="s">
        <v>2872</v>
      </c>
      <c r="B17" s="328" t="s">
        <v>2143</v>
      </c>
      <c r="C17" s="318">
        <v>6</v>
      </c>
      <c r="D17" s="293">
        <v>0</v>
      </c>
      <c r="E17" s="331">
        <v>0</v>
      </c>
    </row>
    <row r="18" spans="1:5" ht="14.1" customHeight="1">
      <c r="A18" s="327" t="s">
        <v>2872</v>
      </c>
      <c r="B18" s="328" t="s">
        <v>1144</v>
      </c>
      <c r="C18" s="318">
        <v>7</v>
      </c>
      <c r="D18" s="293">
        <v>0</v>
      </c>
      <c r="E18" s="331">
        <v>0</v>
      </c>
    </row>
    <row r="19" spans="1:5" ht="14.1" customHeight="1">
      <c r="A19" s="327" t="s">
        <v>2872</v>
      </c>
      <c r="B19" s="328" t="s">
        <v>2503</v>
      </c>
      <c r="C19" s="318">
        <v>8</v>
      </c>
      <c r="D19" s="293">
        <v>0</v>
      </c>
      <c r="E19" s="331">
        <v>0</v>
      </c>
    </row>
    <row r="20" spans="1:5" ht="14.1" customHeight="1">
      <c r="A20" s="327" t="s">
        <v>2872</v>
      </c>
      <c r="B20" s="328" t="s">
        <v>1145</v>
      </c>
      <c r="C20" s="318">
        <v>9</v>
      </c>
      <c r="D20" s="293">
        <v>0</v>
      </c>
      <c r="E20" s="331">
        <v>0</v>
      </c>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v>0</v>
      </c>
      <c r="E22" s="331">
        <v>0</v>
      </c>
    </row>
    <row r="23" spans="1:5" ht="14.1" customHeight="1">
      <c r="A23" s="327" t="s">
        <v>2872</v>
      </c>
      <c r="B23" s="328" t="s">
        <v>75</v>
      </c>
      <c r="C23" s="318">
        <v>12</v>
      </c>
      <c r="D23" s="293">
        <v>0</v>
      </c>
      <c r="E23" s="331">
        <v>0</v>
      </c>
    </row>
    <row r="24" spans="1:5" ht="14.1" customHeight="1">
      <c r="A24" s="327" t="s">
        <v>2872</v>
      </c>
      <c r="B24" s="328" t="s">
        <v>2504</v>
      </c>
      <c r="C24" s="318">
        <v>13</v>
      </c>
      <c r="D24" s="293">
        <v>0</v>
      </c>
      <c r="E24" s="331">
        <v>0</v>
      </c>
    </row>
    <row r="25" spans="1:5" ht="14.1" customHeight="1">
      <c r="A25" s="327" t="s">
        <v>2872</v>
      </c>
      <c r="B25" s="328" t="s">
        <v>1148</v>
      </c>
      <c r="C25" s="318">
        <v>14</v>
      </c>
      <c r="D25" s="293">
        <v>0</v>
      </c>
      <c r="E25" s="331">
        <v>0</v>
      </c>
    </row>
    <row r="26" spans="1:5" ht="14.1" customHeight="1">
      <c r="A26" s="327" t="s">
        <v>2872</v>
      </c>
      <c r="B26" s="328" t="s">
        <v>1149</v>
      </c>
      <c r="C26" s="318">
        <v>15</v>
      </c>
      <c r="D26" s="293">
        <v>0</v>
      </c>
      <c r="E26" s="331">
        <v>0</v>
      </c>
    </row>
    <row r="27" spans="1:5" ht="14.1" customHeight="1">
      <c r="A27" s="327" t="s">
        <v>2872</v>
      </c>
      <c r="B27" s="328" t="s">
        <v>1150</v>
      </c>
      <c r="C27" s="318">
        <v>16</v>
      </c>
      <c r="D27" s="293">
        <v>0</v>
      </c>
      <c r="E27" s="331">
        <v>0</v>
      </c>
    </row>
    <row r="28" spans="1:5" ht="14.1" customHeight="1">
      <c r="A28" s="327" t="s">
        <v>2872</v>
      </c>
      <c r="B28" s="328" t="s">
        <v>3828</v>
      </c>
      <c r="C28" s="318">
        <v>17</v>
      </c>
      <c r="D28" s="293">
        <v>0</v>
      </c>
      <c r="E28" s="331">
        <v>0</v>
      </c>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v>0</v>
      </c>
      <c r="E31" s="331">
        <v>0</v>
      </c>
    </row>
    <row r="32" spans="1:5" ht="14.1" customHeight="1">
      <c r="A32" s="327" t="s">
        <v>2872</v>
      </c>
      <c r="B32" s="328" t="s">
        <v>1143</v>
      </c>
      <c r="C32" s="318">
        <v>21</v>
      </c>
      <c r="D32" s="293">
        <v>0</v>
      </c>
      <c r="E32" s="331">
        <v>0</v>
      </c>
    </row>
    <row r="33" spans="1:5" ht="14.1" customHeight="1">
      <c r="A33" s="327" t="s">
        <v>2872</v>
      </c>
      <c r="B33" s="328" t="s">
        <v>2143</v>
      </c>
      <c r="C33" s="318">
        <v>22</v>
      </c>
      <c r="D33" s="293">
        <v>0</v>
      </c>
      <c r="E33" s="331">
        <v>0</v>
      </c>
    </row>
    <row r="34" spans="1:5" ht="14.1" customHeight="1">
      <c r="A34" s="327" t="s">
        <v>2872</v>
      </c>
      <c r="B34" s="328" t="s">
        <v>1144</v>
      </c>
      <c r="C34" s="318">
        <v>23</v>
      </c>
      <c r="D34" s="293">
        <v>0</v>
      </c>
      <c r="E34" s="331">
        <v>0</v>
      </c>
    </row>
    <row r="35" spans="1:5" ht="14.1" customHeight="1">
      <c r="A35" s="327" t="s">
        <v>2872</v>
      </c>
      <c r="B35" s="328" t="s">
        <v>2503</v>
      </c>
      <c r="C35" s="318">
        <v>24</v>
      </c>
      <c r="D35" s="293">
        <v>0</v>
      </c>
      <c r="E35" s="331">
        <v>0</v>
      </c>
    </row>
    <row r="36" spans="1:5" ht="14.1" customHeight="1">
      <c r="A36" s="327" t="s">
        <v>2872</v>
      </c>
      <c r="B36" s="328" t="s">
        <v>1145</v>
      </c>
      <c r="C36" s="318">
        <v>25</v>
      </c>
      <c r="D36" s="293">
        <v>0</v>
      </c>
      <c r="E36" s="331">
        <v>0</v>
      </c>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v>0</v>
      </c>
      <c r="E38" s="331">
        <v>0</v>
      </c>
    </row>
    <row r="39" spans="1:5" ht="14.1" customHeight="1">
      <c r="A39" s="327" t="s">
        <v>2872</v>
      </c>
      <c r="B39" s="328" t="s">
        <v>75</v>
      </c>
      <c r="C39" s="318">
        <v>28</v>
      </c>
      <c r="D39" s="293">
        <v>0</v>
      </c>
      <c r="E39" s="331">
        <v>0</v>
      </c>
    </row>
    <row r="40" spans="1:5" ht="14.1" customHeight="1">
      <c r="A40" s="327" t="s">
        <v>2872</v>
      </c>
      <c r="B40" s="328" t="s">
        <v>2504</v>
      </c>
      <c r="C40" s="318">
        <v>29</v>
      </c>
      <c r="D40" s="293">
        <v>0</v>
      </c>
      <c r="E40" s="331">
        <v>0</v>
      </c>
    </row>
    <row r="41" spans="1:5" ht="14.1" customHeight="1">
      <c r="A41" s="327" t="s">
        <v>2872</v>
      </c>
      <c r="B41" s="328" t="s">
        <v>1148</v>
      </c>
      <c r="C41" s="318">
        <v>30</v>
      </c>
      <c r="D41" s="293">
        <v>0</v>
      </c>
      <c r="E41" s="331">
        <v>0</v>
      </c>
    </row>
    <row r="42" spans="1:5" ht="14.1" customHeight="1">
      <c r="A42" s="327" t="s">
        <v>2872</v>
      </c>
      <c r="B42" s="328" t="s">
        <v>1149</v>
      </c>
      <c r="C42" s="318">
        <v>31</v>
      </c>
      <c r="D42" s="293">
        <v>0</v>
      </c>
      <c r="E42" s="331">
        <v>0</v>
      </c>
    </row>
    <row r="43" spans="1:5" ht="14.1" customHeight="1">
      <c r="A43" s="327" t="s">
        <v>2872</v>
      </c>
      <c r="B43" s="328" t="s">
        <v>1150</v>
      </c>
      <c r="C43" s="318">
        <v>32</v>
      </c>
      <c r="D43" s="293">
        <v>0</v>
      </c>
      <c r="E43" s="331">
        <v>0</v>
      </c>
    </row>
    <row r="44" spans="1:5" ht="14.1" customHeight="1">
      <c r="A44" s="327" t="s">
        <v>2872</v>
      </c>
      <c r="B44" s="328" t="s">
        <v>3828</v>
      </c>
      <c r="C44" s="318">
        <v>33</v>
      </c>
      <c r="D44" s="293">
        <v>0</v>
      </c>
      <c r="E44" s="331">
        <v>0</v>
      </c>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v>0</v>
      </c>
      <c r="E47" s="331">
        <v>0</v>
      </c>
    </row>
    <row r="48" spans="1:5" ht="14.1" customHeight="1">
      <c r="A48" s="327" t="s">
        <v>2872</v>
      </c>
      <c r="B48" s="328" t="s">
        <v>1626</v>
      </c>
      <c r="C48" s="318">
        <v>37</v>
      </c>
      <c r="D48" s="293">
        <v>0</v>
      </c>
      <c r="E48" s="331">
        <v>0</v>
      </c>
    </row>
    <row r="49" spans="1:7" ht="14.1" customHeight="1">
      <c r="A49" s="327" t="s">
        <v>2872</v>
      </c>
      <c r="B49" s="328" t="s">
        <v>2583</v>
      </c>
      <c r="C49" s="318">
        <v>38</v>
      </c>
      <c r="D49" s="293">
        <v>0</v>
      </c>
      <c r="E49" s="331">
        <v>0</v>
      </c>
    </row>
    <row r="50" spans="1:7" ht="14.1" customHeight="1">
      <c r="A50" s="327" t="s">
        <v>2872</v>
      </c>
      <c r="B50" s="328" t="s">
        <v>2505</v>
      </c>
      <c r="C50" s="318">
        <v>39</v>
      </c>
      <c r="D50" s="293">
        <v>0</v>
      </c>
      <c r="E50" s="331">
        <v>0</v>
      </c>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v>0</v>
      </c>
      <c r="E52" s="331">
        <v>0</v>
      </c>
    </row>
    <row r="53" spans="1:7" ht="14.1" customHeight="1">
      <c r="A53" s="327" t="s">
        <v>2872</v>
      </c>
      <c r="B53" s="328" t="s">
        <v>1626</v>
      </c>
      <c r="C53" s="318">
        <v>42</v>
      </c>
      <c r="D53" s="293">
        <v>0</v>
      </c>
      <c r="E53" s="331">
        <v>0</v>
      </c>
    </row>
    <row r="54" spans="1:7" ht="14.1" customHeight="1">
      <c r="A54" s="327" t="s">
        <v>2872</v>
      </c>
      <c r="B54" s="328" t="s">
        <v>2583</v>
      </c>
      <c r="C54" s="318">
        <v>43</v>
      </c>
      <c r="D54" s="293">
        <v>0</v>
      </c>
      <c r="E54" s="331">
        <v>0</v>
      </c>
    </row>
    <row r="55" spans="1:7" ht="14.1" customHeight="1">
      <c r="A55" s="332" t="s">
        <v>2177</v>
      </c>
      <c r="B55" s="333" t="s">
        <v>2505</v>
      </c>
      <c r="C55" s="322">
        <v>44</v>
      </c>
      <c r="D55" s="299">
        <v>0</v>
      </c>
      <c r="E55" s="334">
        <v>0</v>
      </c>
    </row>
    <row r="56" spans="1:7" ht="6.75" customHeight="1"/>
    <row r="57" spans="1:7"/>
    <row r="58" spans="1:7" s="13" customFormat="1" ht="25.5" customHeight="1">
      <c r="A58" s="14" t="s">
        <v>850</v>
      </c>
      <c r="B58" s="14"/>
      <c r="C58" s="423" t="s">
        <v>3692</v>
      </c>
      <c r="D58" s="423"/>
      <c r="E58" s="14"/>
      <c r="F58" s="14"/>
      <c r="G58" s="18"/>
    </row>
    <row r="59" spans="1:7" s="13" customFormat="1" ht="15" customHeight="1">
      <c r="A59" s="14" t="str">
        <f>IF(RefStr!H25&lt;&gt;"", "Osoba za kontaktiranje: " &amp; RefStr!H25,"Osoba za kontaktiranje: _________________________________________")</f>
        <v>Osoba za kontaktiranje: Mandica Hrvoj</v>
      </c>
      <c r="B59" s="14"/>
      <c r="C59" s="196"/>
      <c r="D59" s="196"/>
      <c r="E59" s="14"/>
      <c r="F59" s="14"/>
      <c r="G59" s="18"/>
    </row>
    <row r="60" spans="1:7" s="13" customFormat="1" ht="15" customHeight="1">
      <c r="A60" s="14" t="str">
        <f>IF(RefStr!H27="","Telefon za kontakt: _________________","Telefon za kontakt: " &amp; RefStr!H27)</f>
        <v>Telefon za kontakt: 053560142</v>
      </c>
      <c r="B60" s="14"/>
      <c r="E60" s="14"/>
      <c r="F60" s="14"/>
      <c r="G60" s="18"/>
    </row>
    <row r="61" spans="1:7" s="13" customFormat="1" ht="15" customHeight="1">
      <c r="A61" s="14" t="str">
        <f>IF(RefStr!H33="","Odgovorna osoba: _____________________________","Odgovorna osoba: " &amp; RefStr!H33)</f>
        <v>Odgovorna osoba: Ivica Radošević</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ROUND(PVRIO!A1,0)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30" activePane="bottomLeft" state="frozen"/>
      <selection activeCell="D7" sqref="D7"/>
      <selection pane="bottomLeft" activeCell="D250" sqref="D250"/>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597</v>
      </c>
      <c r="B1" s="466"/>
      <c r="C1" s="467" t="s">
        <v>423</v>
      </c>
      <c r="D1" s="468"/>
      <c r="E1" s="468"/>
      <c r="F1" s="468"/>
    </row>
    <row r="2" spans="1:6" ht="39.75" customHeight="1" thickBot="1">
      <c r="A2" s="448" t="s">
        <v>3892</v>
      </c>
      <c r="B2" s="448"/>
      <c r="C2" s="448"/>
      <c r="D2" s="449"/>
      <c r="E2" s="469" t="s">
        <v>945</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1045</v>
      </c>
      <c r="B4" s="432" t="str">
        <f xml:space="preserve"> "RKP: " &amp; TEXT(INT(VALUE(RefStr!B6)),"00000") &amp; ",  " &amp; "MB: " &amp; TEXT(INT(VALUE(RefStr!B8)), "00000000") &amp; "  " &amp; RefStr!B10</f>
        <v>RKP: 08738,  MB: 03315550  O.Š. dr. Jure Turića</v>
      </c>
      <c r="C4" s="433"/>
      <c r="D4" s="433"/>
      <c r="E4" s="433"/>
      <c r="F4" s="433"/>
    </row>
    <row r="5" spans="1:6" ht="15" customHeight="1">
      <c r="A5" s="54"/>
      <c r="B5" s="432" t="str">
        <f>RefStr!B12 &amp; " " &amp; RefStr!C12 &amp; ", " &amp; RefStr!B14</f>
        <v>53000 Gospić, Miroslava Kraljevića 15</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2.75" customHeight="1"/>
    <row r="9" spans="1:6" ht="12.7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38716452</v>
      </c>
      <c r="E12" s="262">
        <f>E13+E74</f>
        <v>37683405</v>
      </c>
      <c r="F12" s="263">
        <f t="shared" ref="F12:F75" si="0">IF(D12&gt;0,IF(E12/D12&gt;=100,"&gt;&gt;100",E12/D12*100),"-")</f>
        <v>97.331762218294173</v>
      </c>
    </row>
    <row r="13" spans="1:6">
      <c r="A13" s="264">
        <v>0</v>
      </c>
      <c r="B13" s="265" t="s">
        <v>853</v>
      </c>
      <c r="C13" s="266">
        <v>2</v>
      </c>
      <c r="D13" s="267">
        <f>D14+D18+D57+D58+D62+D69</f>
        <v>37458667</v>
      </c>
      <c r="E13" s="267">
        <f>E14+E18+E57+E58+E62+E69</f>
        <v>36647817</v>
      </c>
      <c r="F13" s="268">
        <f t="shared" si="0"/>
        <v>97.835347424402471</v>
      </c>
    </row>
    <row r="14" spans="1:6">
      <c r="A14" s="264" t="s">
        <v>465</v>
      </c>
      <c r="B14" s="265" t="s">
        <v>870</v>
      </c>
      <c r="C14" s="266">
        <v>3</v>
      </c>
      <c r="D14" s="267">
        <f>D15+D16-D17</f>
        <v>4862</v>
      </c>
      <c r="E14" s="267">
        <f>E15+E16-E17</f>
        <v>4862</v>
      </c>
      <c r="F14" s="268">
        <f t="shared" si="0"/>
        <v>100</v>
      </c>
    </row>
    <row r="15" spans="1:6">
      <c r="A15" s="264" t="s">
        <v>871</v>
      </c>
      <c r="B15" s="265" t="s">
        <v>872</v>
      </c>
      <c r="C15" s="266">
        <v>4</v>
      </c>
      <c r="D15" s="269">
        <v>4862</v>
      </c>
      <c r="E15" s="269">
        <v>4862</v>
      </c>
      <c r="F15" s="268">
        <f t="shared" si="0"/>
        <v>100</v>
      </c>
    </row>
    <row r="16" spans="1:6">
      <c r="A16" s="264" t="s">
        <v>873</v>
      </c>
      <c r="B16" s="265" t="s">
        <v>1495</v>
      </c>
      <c r="C16" s="266">
        <v>5</v>
      </c>
      <c r="D16" s="269"/>
      <c r="E16" s="269"/>
      <c r="F16" s="268" t="str">
        <f t="shared" si="0"/>
        <v>-</v>
      </c>
    </row>
    <row r="17" spans="1:6">
      <c r="A17" s="264" t="s">
        <v>1496</v>
      </c>
      <c r="B17" s="265" t="s">
        <v>1497</v>
      </c>
      <c r="C17" s="266">
        <v>6</v>
      </c>
      <c r="D17" s="269"/>
      <c r="E17" s="269"/>
      <c r="F17" s="268" t="str">
        <f t="shared" si="0"/>
        <v>-</v>
      </c>
    </row>
    <row r="18" spans="1:6">
      <c r="A18" s="264" t="s">
        <v>1498</v>
      </c>
      <c r="B18" s="265" t="s">
        <v>854</v>
      </c>
      <c r="C18" s="266">
        <v>7</v>
      </c>
      <c r="D18" s="267">
        <f>D19+D25+D35+D41+D47+D51</f>
        <v>37370165</v>
      </c>
      <c r="E18" s="267">
        <f>E19+E25+E35+E41+E47+E51</f>
        <v>36559315</v>
      </c>
      <c r="F18" s="268">
        <f t="shared" si="0"/>
        <v>97.830220979757527</v>
      </c>
    </row>
    <row r="19" spans="1:6">
      <c r="A19" s="270" t="s">
        <v>1499</v>
      </c>
      <c r="B19" s="265" t="s">
        <v>1667</v>
      </c>
      <c r="C19" s="266">
        <v>8</v>
      </c>
      <c r="D19" s="267">
        <f>SUM(D20:D23)-D24</f>
        <v>36062176</v>
      </c>
      <c r="E19" s="267">
        <f>SUM(E20:E23)-E24</f>
        <v>35488325</v>
      </c>
      <c r="F19" s="268">
        <f t="shared" si="0"/>
        <v>98.408717765672264</v>
      </c>
    </row>
    <row r="20" spans="1:6">
      <c r="A20" s="264" t="s">
        <v>1500</v>
      </c>
      <c r="B20" s="265" t="s">
        <v>1304</v>
      </c>
      <c r="C20" s="266">
        <v>9</v>
      </c>
      <c r="D20" s="269"/>
      <c r="E20" s="269"/>
      <c r="F20" s="268" t="str">
        <f t="shared" si="0"/>
        <v>-</v>
      </c>
    </row>
    <row r="21" spans="1:6">
      <c r="A21" s="264" t="s">
        <v>1501</v>
      </c>
      <c r="B21" s="265" t="s">
        <v>1305</v>
      </c>
      <c r="C21" s="266">
        <v>10</v>
      </c>
      <c r="D21" s="269">
        <v>18515853</v>
      </c>
      <c r="E21" s="269">
        <v>18515853</v>
      </c>
      <c r="F21" s="268">
        <f t="shared" si="0"/>
        <v>100</v>
      </c>
    </row>
    <row r="22" spans="1:6">
      <c r="A22" s="264" t="s">
        <v>1502</v>
      </c>
      <c r="B22" s="265" t="s">
        <v>2704</v>
      </c>
      <c r="C22" s="266">
        <v>11</v>
      </c>
      <c r="D22" s="269"/>
      <c r="E22" s="269"/>
      <c r="F22" s="268" t="str">
        <f t="shared" si="0"/>
        <v>-</v>
      </c>
    </row>
    <row r="23" spans="1:6">
      <c r="A23" s="264" t="s">
        <v>1503</v>
      </c>
      <c r="B23" s="265" t="s">
        <v>1306</v>
      </c>
      <c r="C23" s="266">
        <v>12</v>
      </c>
      <c r="D23" s="269">
        <v>26725783</v>
      </c>
      <c r="E23" s="269">
        <v>26725783</v>
      </c>
      <c r="F23" s="268">
        <f t="shared" si="0"/>
        <v>100</v>
      </c>
    </row>
    <row r="24" spans="1:6">
      <c r="A24" s="264" t="s">
        <v>1504</v>
      </c>
      <c r="B24" s="265" t="s">
        <v>215</v>
      </c>
      <c r="C24" s="266">
        <v>13</v>
      </c>
      <c r="D24" s="269">
        <v>9179460</v>
      </c>
      <c r="E24" s="269">
        <v>9753311</v>
      </c>
      <c r="F24" s="268">
        <f t="shared" si="0"/>
        <v>106.25146795127382</v>
      </c>
    </row>
    <row r="25" spans="1:6">
      <c r="A25" s="270" t="s">
        <v>216</v>
      </c>
      <c r="B25" s="265" t="s">
        <v>2292</v>
      </c>
      <c r="C25" s="266">
        <v>14</v>
      </c>
      <c r="D25" s="267">
        <f>SUM(D26:D33)-D34</f>
        <v>1170895</v>
      </c>
      <c r="E25" s="267">
        <f>SUM(E26:E33)-E34</f>
        <v>929709</v>
      </c>
      <c r="F25" s="268">
        <f t="shared" si="0"/>
        <v>79.401568885339842</v>
      </c>
    </row>
    <row r="26" spans="1:6">
      <c r="A26" s="264" t="s">
        <v>217</v>
      </c>
      <c r="B26" s="265" t="s">
        <v>1683</v>
      </c>
      <c r="C26" s="266">
        <v>15</v>
      </c>
      <c r="D26" s="269">
        <v>1388524</v>
      </c>
      <c r="E26" s="269">
        <v>1426473</v>
      </c>
      <c r="F26" s="268">
        <f t="shared" si="0"/>
        <v>102.73304602585192</v>
      </c>
    </row>
    <row r="27" spans="1:6">
      <c r="A27" s="264" t="s">
        <v>218</v>
      </c>
      <c r="B27" s="265" t="s">
        <v>790</v>
      </c>
      <c r="C27" s="266">
        <v>16</v>
      </c>
      <c r="D27" s="269">
        <v>392055</v>
      </c>
      <c r="E27" s="269">
        <v>408528</v>
      </c>
      <c r="F27" s="268">
        <f t="shared" si="0"/>
        <v>104.20170639323565</v>
      </c>
    </row>
    <row r="28" spans="1:6">
      <c r="A28" s="264" t="s">
        <v>219</v>
      </c>
      <c r="B28" s="265" t="s">
        <v>1685</v>
      </c>
      <c r="C28" s="266">
        <v>17</v>
      </c>
      <c r="D28" s="269">
        <v>871047</v>
      </c>
      <c r="E28" s="269">
        <v>881547</v>
      </c>
      <c r="F28" s="268">
        <f t="shared" si="0"/>
        <v>101.20544585998231</v>
      </c>
    </row>
    <row r="29" spans="1:6">
      <c r="A29" s="264" t="s">
        <v>220</v>
      </c>
      <c r="B29" s="265" t="s">
        <v>1686</v>
      </c>
      <c r="C29" s="266">
        <v>18</v>
      </c>
      <c r="D29" s="269"/>
      <c r="E29" s="269"/>
      <c r="F29" s="268" t="str">
        <f t="shared" si="0"/>
        <v>-</v>
      </c>
    </row>
    <row r="30" spans="1:6">
      <c r="A30" s="264" t="s">
        <v>221</v>
      </c>
      <c r="B30" s="265" t="s">
        <v>222</v>
      </c>
      <c r="C30" s="266">
        <v>19</v>
      </c>
      <c r="D30" s="269">
        <v>145932</v>
      </c>
      <c r="E30" s="269">
        <v>175252</v>
      </c>
      <c r="F30" s="268">
        <f t="shared" si="0"/>
        <v>120.09154948880301</v>
      </c>
    </row>
    <row r="31" spans="1:6">
      <c r="A31" s="271" t="s">
        <v>223</v>
      </c>
      <c r="B31" s="265" t="s">
        <v>1688</v>
      </c>
      <c r="C31" s="266">
        <v>20</v>
      </c>
      <c r="D31" s="269">
        <v>450370</v>
      </c>
      <c r="E31" s="269">
        <v>462350</v>
      </c>
      <c r="F31" s="268">
        <f t="shared" si="0"/>
        <v>102.66003508226569</v>
      </c>
    </row>
    <row r="32" spans="1:6">
      <c r="A32" s="271" t="s">
        <v>224</v>
      </c>
      <c r="B32" s="265" t="s">
        <v>1689</v>
      </c>
      <c r="C32" s="266">
        <v>21</v>
      </c>
      <c r="D32" s="269">
        <v>1398880</v>
      </c>
      <c r="E32" s="269">
        <v>1398880</v>
      </c>
      <c r="F32" s="268">
        <f t="shared" si="0"/>
        <v>100</v>
      </c>
    </row>
    <row r="33" spans="1:6">
      <c r="A33" s="271" t="s">
        <v>3252</v>
      </c>
      <c r="B33" s="265" t="s">
        <v>3074</v>
      </c>
      <c r="C33" s="266">
        <v>22</v>
      </c>
      <c r="D33" s="269"/>
      <c r="E33" s="269"/>
      <c r="F33" s="268" t="str">
        <f t="shared" si="0"/>
        <v>-</v>
      </c>
    </row>
    <row r="34" spans="1:6">
      <c r="A34" s="271" t="s">
        <v>225</v>
      </c>
      <c r="B34" s="265" t="s">
        <v>226</v>
      </c>
      <c r="C34" s="266">
        <v>23</v>
      </c>
      <c r="D34" s="269">
        <v>3475913</v>
      </c>
      <c r="E34" s="269">
        <v>3823321</v>
      </c>
      <c r="F34" s="268">
        <f t="shared" si="0"/>
        <v>109.99472656536571</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v>5000</v>
      </c>
      <c r="E36" s="269">
        <v>5000</v>
      </c>
      <c r="F36" s="268">
        <f t="shared" si="0"/>
        <v>100</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v>5000</v>
      </c>
      <c r="E40" s="269">
        <v>5000</v>
      </c>
      <c r="F40" s="268">
        <f t="shared" si="0"/>
        <v>100</v>
      </c>
    </row>
    <row r="41" spans="1:6">
      <c r="A41" s="270" t="s">
        <v>2699</v>
      </c>
      <c r="B41" s="265" t="s">
        <v>3254</v>
      </c>
      <c r="C41" s="266">
        <v>30</v>
      </c>
      <c r="D41" s="267">
        <f>SUM(D42:D45)-D46</f>
        <v>110974</v>
      </c>
      <c r="E41" s="267">
        <f>SUM(E42:E45)-E46</f>
        <v>115161</v>
      </c>
      <c r="F41" s="268">
        <f t="shared" si="0"/>
        <v>103.77295582749113</v>
      </c>
    </row>
    <row r="42" spans="1:6">
      <c r="A42" s="264" t="s">
        <v>2700</v>
      </c>
      <c r="B42" s="265" t="s">
        <v>2708</v>
      </c>
      <c r="C42" s="266">
        <v>31</v>
      </c>
      <c r="D42" s="269">
        <v>219680</v>
      </c>
      <c r="E42" s="269">
        <v>223867</v>
      </c>
      <c r="F42" s="268">
        <f t="shared" si="0"/>
        <v>101.90595411507648</v>
      </c>
    </row>
    <row r="43" spans="1:6">
      <c r="A43" s="264" t="s">
        <v>2701</v>
      </c>
      <c r="B43" s="265" t="s">
        <v>2706</v>
      </c>
      <c r="C43" s="266">
        <v>32</v>
      </c>
      <c r="D43" s="269"/>
      <c r="E43" s="269"/>
      <c r="F43" s="268" t="str">
        <f t="shared" si="0"/>
        <v>-</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v>108706</v>
      </c>
      <c r="E46" s="269">
        <v>108706</v>
      </c>
      <c r="F46" s="268">
        <f t="shared" si="0"/>
        <v>100</v>
      </c>
    </row>
    <row r="47" spans="1:6">
      <c r="A47" s="270" t="s">
        <v>4034</v>
      </c>
      <c r="B47" s="265" t="s">
        <v>3255</v>
      </c>
      <c r="C47" s="266">
        <v>36</v>
      </c>
      <c r="D47" s="267">
        <f>SUM(D48:D49)-D50</f>
        <v>5194</v>
      </c>
      <c r="E47" s="267">
        <f>SUM(E48:E49)-E50</f>
        <v>5194</v>
      </c>
      <c r="F47" s="268">
        <f t="shared" si="0"/>
        <v>100</v>
      </c>
    </row>
    <row r="48" spans="1:6">
      <c r="A48" s="264" t="s">
        <v>1669</v>
      </c>
      <c r="B48" s="265" t="s">
        <v>283</v>
      </c>
      <c r="C48" s="266">
        <v>37</v>
      </c>
      <c r="D48" s="269">
        <v>5194</v>
      </c>
      <c r="E48" s="269">
        <v>5194</v>
      </c>
      <c r="F48" s="268">
        <f t="shared" si="0"/>
        <v>100</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20926</v>
      </c>
      <c r="E51" s="267">
        <f>SUM(E52:E55)-E56</f>
        <v>20926</v>
      </c>
      <c r="F51" s="268">
        <f t="shared" si="0"/>
        <v>100</v>
      </c>
    </row>
    <row r="52" spans="1:6">
      <c r="A52" s="264" t="s">
        <v>2688</v>
      </c>
      <c r="B52" s="265" t="s">
        <v>2707</v>
      </c>
      <c r="C52" s="266">
        <v>41</v>
      </c>
      <c r="D52" s="269"/>
      <c r="E52" s="269"/>
      <c r="F52" s="268" t="str">
        <f t="shared" si="0"/>
        <v>-</v>
      </c>
    </row>
    <row r="53" spans="1:6">
      <c r="A53" s="264" t="s">
        <v>2136</v>
      </c>
      <c r="B53" s="265" t="s">
        <v>2137</v>
      </c>
      <c r="C53" s="266">
        <v>42</v>
      </c>
      <c r="D53" s="269">
        <v>20926</v>
      </c>
      <c r="E53" s="269">
        <v>20926</v>
      </c>
      <c r="F53" s="268">
        <f t="shared" si="0"/>
        <v>100</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c r="E56" s="269"/>
      <c r="F56" s="268" t="str">
        <f t="shared" si="0"/>
        <v>-</v>
      </c>
    </row>
    <row r="57" spans="1:6">
      <c r="A57" s="264" t="s">
        <v>2142</v>
      </c>
      <c r="B57" s="265" t="s">
        <v>2143</v>
      </c>
      <c r="C57" s="266">
        <v>46</v>
      </c>
      <c r="D57" s="269">
        <v>83640</v>
      </c>
      <c r="E57" s="269">
        <v>83640</v>
      </c>
      <c r="F57" s="268">
        <f t="shared" si="0"/>
        <v>100</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c r="E59" s="269"/>
      <c r="F59" s="268" t="str">
        <f t="shared" si="0"/>
        <v>-</v>
      </c>
    </row>
    <row r="60" spans="1:6">
      <c r="A60" s="264" t="s">
        <v>2147</v>
      </c>
      <c r="B60" s="265" t="s">
        <v>1631</v>
      </c>
      <c r="C60" s="266">
        <v>49</v>
      </c>
      <c r="D60" s="269">
        <v>548776</v>
      </c>
      <c r="E60" s="269">
        <v>580698</v>
      </c>
      <c r="F60" s="268">
        <f t="shared" si="0"/>
        <v>105.81694534746417</v>
      </c>
    </row>
    <row r="61" spans="1:6">
      <c r="A61" s="264" t="s">
        <v>2148</v>
      </c>
      <c r="B61" s="265" t="s">
        <v>1907</v>
      </c>
      <c r="C61" s="266">
        <v>50</v>
      </c>
      <c r="D61" s="269">
        <v>548776</v>
      </c>
      <c r="E61" s="269">
        <v>580698</v>
      </c>
      <c r="F61" s="268">
        <f t="shared" si="0"/>
        <v>105.81694534746417</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1257785</v>
      </c>
      <c r="E74" s="267">
        <f>E75+E84+E92+E123+E139+E151+E168+E169</f>
        <v>1035588</v>
      </c>
      <c r="F74" s="268">
        <f t="shared" si="0"/>
        <v>82.334262214925445</v>
      </c>
    </row>
    <row r="75" spans="1:6">
      <c r="A75" s="271" t="s">
        <v>2740</v>
      </c>
      <c r="B75" s="265" t="s">
        <v>763</v>
      </c>
      <c r="C75" s="266">
        <v>64</v>
      </c>
      <c r="D75" s="267">
        <f>+D76+D81+D82+D83</f>
        <v>197306</v>
      </c>
      <c r="E75" s="267">
        <f>+E76+E81+E82+E83</f>
        <v>236361</v>
      </c>
      <c r="F75" s="268">
        <f t="shared" si="0"/>
        <v>119.79412688919749</v>
      </c>
    </row>
    <row r="76" spans="1:6">
      <c r="A76" s="264" t="s">
        <v>1928</v>
      </c>
      <c r="B76" s="273" t="s">
        <v>988</v>
      </c>
      <c r="C76" s="266">
        <v>65</v>
      </c>
      <c r="D76" s="267">
        <f>SUM(D77:D80)</f>
        <v>197306</v>
      </c>
      <c r="E76" s="267">
        <f>SUM(E77:E80)</f>
        <v>236361</v>
      </c>
      <c r="F76" s="268">
        <f t="shared" ref="F76:F139" si="1">IF(D76&gt;0,IF(E76/D76&gt;=100,"&gt;&gt;100",E76/D76*100),"-")</f>
        <v>119.79412688919749</v>
      </c>
    </row>
    <row r="77" spans="1:6">
      <c r="A77" s="264" t="s">
        <v>989</v>
      </c>
      <c r="B77" s="265" t="s">
        <v>990</v>
      </c>
      <c r="C77" s="266">
        <v>66</v>
      </c>
      <c r="D77" s="269"/>
      <c r="E77" s="269"/>
      <c r="F77" s="268" t="str">
        <f t="shared" si="1"/>
        <v>-</v>
      </c>
    </row>
    <row r="78" spans="1:6">
      <c r="A78" s="264" t="s">
        <v>991</v>
      </c>
      <c r="B78" s="265" t="s">
        <v>992</v>
      </c>
      <c r="C78" s="266">
        <v>67</v>
      </c>
      <c r="D78" s="269">
        <v>197306</v>
      </c>
      <c r="E78" s="269">
        <v>236361</v>
      </c>
      <c r="F78" s="268">
        <f t="shared" si="1"/>
        <v>119.79412688919749</v>
      </c>
    </row>
    <row r="79" spans="1:6">
      <c r="A79" s="264" t="s">
        <v>993</v>
      </c>
      <c r="B79" s="265" t="s">
        <v>994</v>
      </c>
      <c r="C79" s="266">
        <v>68</v>
      </c>
      <c r="D79" s="269"/>
      <c r="E79" s="269"/>
      <c r="F79" s="268" t="str">
        <f t="shared" si="1"/>
        <v>-</v>
      </c>
    </row>
    <row r="80" spans="1:6">
      <c r="A80" s="264" t="s">
        <v>995</v>
      </c>
      <c r="B80" s="265" t="s">
        <v>996</v>
      </c>
      <c r="C80" s="266">
        <v>69</v>
      </c>
      <c r="D80" s="269"/>
      <c r="E80" s="269"/>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c r="E82" s="269"/>
      <c r="F82" s="268" t="str">
        <f t="shared" si="1"/>
        <v>-</v>
      </c>
    </row>
    <row r="83" spans="1:6">
      <c r="A83" s="264" t="s">
        <v>4181</v>
      </c>
      <c r="B83" s="273" t="s">
        <v>4182</v>
      </c>
      <c r="C83" s="266">
        <v>72</v>
      </c>
      <c r="D83" s="269"/>
      <c r="E83" s="269"/>
      <c r="F83" s="268" t="str">
        <f t="shared" si="1"/>
        <v>-</v>
      </c>
    </row>
    <row r="84" spans="1:6" ht="24">
      <c r="A84" s="264" t="s">
        <v>4183</v>
      </c>
      <c r="B84" s="265" t="s">
        <v>762</v>
      </c>
      <c r="C84" s="266">
        <v>73</v>
      </c>
      <c r="D84" s="267">
        <f>+D85+SUM(D88:D91)</f>
        <v>272967</v>
      </c>
      <c r="E84" s="267">
        <f>+E85+SUM(E88:E91)</f>
        <v>8011</v>
      </c>
      <c r="F84" s="268">
        <f t="shared" si="1"/>
        <v>2.9347869889034204</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c r="E89" s="269"/>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272967</v>
      </c>
      <c r="E91" s="269">
        <v>8011</v>
      </c>
      <c r="F91" s="268">
        <f t="shared" si="1"/>
        <v>2.9347869889034204</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23690</v>
      </c>
      <c r="E151" s="267">
        <f>SUM(E152:E154)+SUM(E162:E166)-E167</f>
        <v>34529</v>
      </c>
      <c r="F151" s="268">
        <f t="shared" si="2"/>
        <v>145.75348248205995</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c r="E162" s="269"/>
      <c r="F162" s="268" t="str">
        <f t="shared" si="2"/>
        <v>-</v>
      </c>
    </row>
    <row r="163" spans="1:6">
      <c r="A163" s="271" t="s">
        <v>3823</v>
      </c>
      <c r="B163" s="274" t="s">
        <v>4065</v>
      </c>
      <c r="C163" s="266">
        <v>152</v>
      </c>
      <c r="D163" s="269"/>
      <c r="E163" s="269"/>
      <c r="F163" s="268" t="str">
        <f t="shared" si="2"/>
        <v>-</v>
      </c>
    </row>
    <row r="164" spans="1:6">
      <c r="A164" s="271" t="s">
        <v>3824</v>
      </c>
      <c r="B164" s="273" t="s">
        <v>1205</v>
      </c>
      <c r="C164" s="266">
        <v>153</v>
      </c>
      <c r="D164" s="269">
        <v>23690</v>
      </c>
      <c r="E164" s="269">
        <v>34529</v>
      </c>
      <c r="F164" s="268">
        <f t="shared" si="2"/>
        <v>145.75348248205995</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v>22320</v>
      </c>
      <c r="E168" s="269">
        <v>18852</v>
      </c>
      <c r="F168" s="268">
        <f t="shared" si="2"/>
        <v>84.462365591397841</v>
      </c>
    </row>
    <row r="169" spans="1:6">
      <c r="A169" s="264" t="s">
        <v>3829</v>
      </c>
      <c r="B169" s="265" t="s">
        <v>2054</v>
      </c>
      <c r="C169" s="266">
        <v>158</v>
      </c>
      <c r="D169" s="267">
        <f>SUM(D170:D172)</f>
        <v>741502</v>
      </c>
      <c r="E169" s="267">
        <f>SUM(E170:E172)</f>
        <v>737835</v>
      </c>
      <c r="F169" s="268">
        <f t="shared" si="2"/>
        <v>99.505463235432941</v>
      </c>
    </row>
    <row r="170" spans="1:6">
      <c r="A170" s="271" t="s">
        <v>2739</v>
      </c>
      <c r="B170" s="265" t="s">
        <v>2055</v>
      </c>
      <c r="C170" s="266">
        <v>159</v>
      </c>
      <c r="D170" s="269">
        <v>741502</v>
      </c>
      <c r="E170" s="269"/>
      <c r="F170" s="268">
        <f t="shared" si="2"/>
        <v>0</v>
      </c>
    </row>
    <row r="171" spans="1:6">
      <c r="A171" s="271" t="s">
        <v>3830</v>
      </c>
      <c r="B171" s="265" t="s">
        <v>3831</v>
      </c>
      <c r="C171" s="266">
        <v>160</v>
      </c>
      <c r="D171" s="269"/>
      <c r="E171" s="269"/>
      <c r="F171" s="268" t="str">
        <f t="shared" si="2"/>
        <v>-</v>
      </c>
    </row>
    <row r="172" spans="1:6">
      <c r="A172" s="271" t="s">
        <v>2056</v>
      </c>
      <c r="B172" s="265" t="s">
        <v>2057</v>
      </c>
      <c r="C172" s="266">
        <v>161</v>
      </c>
      <c r="D172" s="269"/>
      <c r="E172" s="269">
        <v>737835</v>
      </c>
      <c r="F172" s="268" t="str">
        <f t="shared" si="2"/>
        <v>-</v>
      </c>
    </row>
    <row r="173" spans="1:6">
      <c r="A173" s="271"/>
      <c r="B173" s="265" t="s">
        <v>2058</v>
      </c>
      <c r="C173" s="266">
        <v>162</v>
      </c>
      <c r="D173" s="267">
        <f>D174+D235</f>
        <v>38716452</v>
      </c>
      <c r="E173" s="267">
        <f>E174+E235</f>
        <v>37683405</v>
      </c>
      <c r="F173" s="268">
        <f t="shared" si="2"/>
        <v>97.331762218294173</v>
      </c>
    </row>
    <row r="174" spans="1:6">
      <c r="A174" s="271" t="s">
        <v>3832</v>
      </c>
      <c r="B174" s="265" t="s">
        <v>2059</v>
      </c>
      <c r="C174" s="266">
        <v>163</v>
      </c>
      <c r="D174" s="267">
        <f>D175+D187+D188+D204+D232</f>
        <v>1072722</v>
      </c>
      <c r="E174" s="267">
        <f>E175+E187+E188+E204+E232</f>
        <v>993837</v>
      </c>
      <c r="F174" s="268">
        <f t="shared" si="2"/>
        <v>92.646277413905935</v>
      </c>
    </row>
    <row r="175" spans="1:6">
      <c r="A175" s="271" t="s">
        <v>4270</v>
      </c>
      <c r="B175" s="265" t="s">
        <v>2060</v>
      </c>
      <c r="C175" s="266">
        <v>164</v>
      </c>
      <c r="D175" s="267">
        <f>SUM(D176:D178)+SUM(D182:D186)</f>
        <v>1072722</v>
      </c>
      <c r="E175" s="267">
        <f>SUM(E176:E178)+SUM(E182:E186)</f>
        <v>993837</v>
      </c>
      <c r="F175" s="268">
        <f t="shared" si="2"/>
        <v>92.646277413905935</v>
      </c>
    </row>
    <row r="176" spans="1:6">
      <c r="A176" s="271" t="s">
        <v>4271</v>
      </c>
      <c r="B176" s="265" t="s">
        <v>4272</v>
      </c>
      <c r="C176" s="266">
        <v>165</v>
      </c>
      <c r="D176" s="269">
        <v>734582</v>
      </c>
      <c r="E176" s="269">
        <v>720580</v>
      </c>
      <c r="F176" s="268">
        <f t="shared" si="2"/>
        <v>98.093881962803337</v>
      </c>
    </row>
    <row r="177" spans="1:6">
      <c r="A177" s="271" t="s">
        <v>4273</v>
      </c>
      <c r="B177" s="265" t="s">
        <v>4274</v>
      </c>
      <c r="C177" s="266">
        <v>166</v>
      </c>
      <c r="D177" s="269">
        <v>258888</v>
      </c>
      <c r="E177" s="269">
        <v>252948</v>
      </c>
      <c r="F177" s="268">
        <f t="shared" si="2"/>
        <v>97.705571521275616</v>
      </c>
    </row>
    <row r="178" spans="1:6">
      <c r="A178" s="271" t="s">
        <v>4275</v>
      </c>
      <c r="B178" s="273" t="s">
        <v>2061</v>
      </c>
      <c r="C178" s="266">
        <v>167</v>
      </c>
      <c r="D178" s="267">
        <f>SUM(D179:D181)</f>
        <v>531</v>
      </c>
      <c r="E178" s="267">
        <f>SUM(E179:E181)</f>
        <v>13479</v>
      </c>
      <c r="F178" s="268">
        <f t="shared" si="2"/>
        <v>2538.4180790960454</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v>531</v>
      </c>
      <c r="E181" s="269">
        <v>13479</v>
      </c>
      <c r="F181" s="268">
        <f t="shared" si="2"/>
        <v>2538.4180790960454</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78721</v>
      </c>
      <c r="E186" s="269">
        <v>6830</v>
      </c>
      <c r="F186" s="268">
        <f t="shared" si="2"/>
        <v>8.6762109221173507</v>
      </c>
    </row>
    <row r="187" spans="1:6">
      <c r="A187" s="271" t="s">
        <v>1625</v>
      </c>
      <c r="B187" s="265" t="s">
        <v>1626</v>
      </c>
      <c r="C187" s="266">
        <v>176</v>
      </c>
      <c r="D187" s="269"/>
      <c r="E187" s="269"/>
      <c r="F187" s="268" t="str">
        <f t="shared" si="2"/>
        <v>-</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c r="E233" s="269"/>
      <c r="F233" s="268" t="str">
        <f t="shared" si="3"/>
        <v>-</v>
      </c>
    </row>
    <row r="234" spans="1:6">
      <c r="A234" s="264" t="s">
        <v>3019</v>
      </c>
      <c r="B234" s="265" t="s">
        <v>3020</v>
      </c>
      <c r="C234" s="266">
        <v>223</v>
      </c>
      <c r="D234" s="269"/>
      <c r="E234" s="269"/>
      <c r="F234" s="268" t="str">
        <f t="shared" si="3"/>
        <v>-</v>
      </c>
    </row>
    <row r="235" spans="1:6">
      <c r="A235" s="264" t="s">
        <v>3021</v>
      </c>
      <c r="B235" s="265" t="s">
        <v>953</v>
      </c>
      <c r="C235" s="266">
        <v>224</v>
      </c>
      <c r="D235" s="267">
        <f>+D236+D244-D248+D252+D253+D254</f>
        <v>37643730</v>
      </c>
      <c r="E235" s="267">
        <f>+E236+E244-E248+E252+E253+E254</f>
        <v>36689568</v>
      </c>
      <c r="F235" s="268">
        <f t="shared" si="3"/>
        <v>97.465283063075844</v>
      </c>
    </row>
    <row r="236" spans="1:6">
      <c r="A236" s="264" t="s">
        <v>2515</v>
      </c>
      <c r="B236" s="265" t="s">
        <v>954</v>
      </c>
      <c r="C236" s="266">
        <v>225</v>
      </c>
      <c r="D236" s="267">
        <f>D237-D240</f>
        <v>37503710</v>
      </c>
      <c r="E236" s="267">
        <f>E237-E240</f>
        <v>36689383</v>
      </c>
      <c r="F236" s="268">
        <f t="shared" si="3"/>
        <v>97.828676149639591</v>
      </c>
    </row>
    <row r="237" spans="1:6">
      <c r="A237" s="264" t="s">
        <v>2516</v>
      </c>
      <c r="B237" s="265" t="s">
        <v>955</v>
      </c>
      <c r="C237" s="266">
        <v>226</v>
      </c>
      <c r="D237" s="267">
        <f>SUM(D238:D239)</f>
        <v>37503710</v>
      </c>
      <c r="E237" s="267">
        <f>SUM(E238:E239)</f>
        <v>36689383</v>
      </c>
      <c r="F237" s="268">
        <f t="shared" si="3"/>
        <v>97.828676149639591</v>
      </c>
    </row>
    <row r="238" spans="1:6">
      <c r="A238" s="264" t="s">
        <v>2517</v>
      </c>
      <c r="B238" s="265" t="s">
        <v>2518</v>
      </c>
      <c r="C238" s="266">
        <v>227</v>
      </c>
      <c r="D238" s="269">
        <v>36980332</v>
      </c>
      <c r="E238" s="269">
        <v>36069444</v>
      </c>
      <c r="F238" s="268">
        <f t="shared" si="3"/>
        <v>97.536831199892958</v>
      </c>
    </row>
    <row r="239" spans="1:6">
      <c r="A239" s="264" t="s">
        <v>2519</v>
      </c>
      <c r="B239" s="265" t="s">
        <v>2520</v>
      </c>
      <c r="C239" s="266">
        <v>228</v>
      </c>
      <c r="D239" s="269">
        <v>523378</v>
      </c>
      <c r="E239" s="269">
        <v>619939</v>
      </c>
      <c r="F239" s="268">
        <f t="shared" si="3"/>
        <v>118.44957181998478</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90760</v>
      </c>
      <c r="E244" s="267">
        <f>SUM(E245:E247)</f>
        <v>0</v>
      </c>
      <c r="F244" s="268">
        <f t="shared" si="3"/>
        <v>0</v>
      </c>
    </row>
    <row r="245" spans="1:6">
      <c r="A245" s="264" t="s">
        <v>2683</v>
      </c>
      <c r="B245" s="265" t="s">
        <v>2552</v>
      </c>
      <c r="C245" s="266">
        <v>234</v>
      </c>
      <c r="D245" s="269">
        <v>90760</v>
      </c>
      <c r="E245" s="269">
        <v>0</v>
      </c>
      <c r="F245" s="268">
        <f t="shared" si="3"/>
        <v>0</v>
      </c>
    </row>
    <row r="246" spans="1:6">
      <c r="A246" s="264" t="s">
        <v>2779</v>
      </c>
      <c r="B246" s="265" t="s">
        <v>3625</v>
      </c>
      <c r="C246" s="266">
        <v>235</v>
      </c>
      <c r="D246" s="269"/>
      <c r="E246" s="269"/>
      <c r="F246" s="268" t="str">
        <f t="shared" si="3"/>
        <v>-</v>
      </c>
    </row>
    <row r="247" spans="1:6">
      <c r="A247" s="264" t="s">
        <v>3701</v>
      </c>
      <c r="B247" s="265" t="s">
        <v>3626</v>
      </c>
      <c r="C247" s="266">
        <v>236</v>
      </c>
      <c r="D247" s="269"/>
      <c r="E247" s="269"/>
      <c r="F247" s="268" t="str">
        <f t="shared" si="3"/>
        <v>-</v>
      </c>
    </row>
    <row r="248" spans="1:6">
      <c r="A248" s="264" t="s">
        <v>3627</v>
      </c>
      <c r="B248" s="265" t="s">
        <v>958</v>
      </c>
      <c r="C248" s="266">
        <v>237</v>
      </c>
      <c r="D248" s="267">
        <f>SUM(D249:D251)</f>
        <v>0</v>
      </c>
      <c r="E248" s="267">
        <f>SUM(E249:E251)</f>
        <v>59914</v>
      </c>
      <c r="F248" s="268" t="str">
        <f t="shared" si="3"/>
        <v>-</v>
      </c>
    </row>
    <row r="249" spans="1:6">
      <c r="A249" s="264" t="s">
        <v>4025</v>
      </c>
      <c r="B249" s="265" t="s">
        <v>3628</v>
      </c>
      <c r="C249" s="266">
        <v>238</v>
      </c>
      <c r="D249" s="269"/>
      <c r="E249" s="269">
        <v>59914</v>
      </c>
      <c r="F249" s="268" t="str">
        <f t="shared" si="3"/>
        <v>-</v>
      </c>
    </row>
    <row r="250" spans="1:6">
      <c r="A250" s="264" t="s">
        <v>936</v>
      </c>
      <c r="B250" s="273" t="s">
        <v>3629</v>
      </c>
      <c r="C250" s="266">
        <v>239</v>
      </c>
      <c r="D250" s="269"/>
      <c r="E250" s="269"/>
      <c r="F250" s="268" t="str">
        <f t="shared" si="3"/>
        <v>-</v>
      </c>
    </row>
    <row r="251" spans="1:6">
      <c r="A251" s="264" t="s">
        <v>1594</v>
      </c>
      <c r="B251" s="273" t="s">
        <v>3630</v>
      </c>
      <c r="C251" s="266">
        <v>240</v>
      </c>
      <c r="D251" s="269"/>
      <c r="E251" s="269"/>
      <c r="F251" s="268" t="str">
        <f t="shared" si="3"/>
        <v>-</v>
      </c>
    </row>
    <row r="252" spans="1:6">
      <c r="A252" s="264" t="s">
        <v>2112</v>
      </c>
      <c r="B252" s="273" t="s">
        <v>3631</v>
      </c>
      <c r="C252" s="266">
        <v>241</v>
      </c>
      <c r="D252" s="269">
        <v>26790</v>
      </c>
      <c r="E252" s="269">
        <v>37629</v>
      </c>
      <c r="F252" s="268">
        <f t="shared" si="3"/>
        <v>140.45912653975364</v>
      </c>
    </row>
    <row r="253" spans="1:6">
      <c r="A253" s="264" t="s">
        <v>938</v>
      </c>
      <c r="B253" s="273" t="s">
        <v>475</v>
      </c>
      <c r="C253" s="266">
        <v>242</v>
      </c>
      <c r="D253" s="269">
        <v>22470</v>
      </c>
      <c r="E253" s="269">
        <v>22470</v>
      </c>
      <c r="F253" s="268">
        <f t="shared" si="3"/>
        <v>100</v>
      </c>
    </row>
    <row r="254" spans="1:6">
      <c r="A254" s="264" t="s">
        <v>476</v>
      </c>
      <c r="B254" s="273" t="s">
        <v>477</v>
      </c>
      <c r="C254" s="266">
        <v>243</v>
      </c>
      <c r="D254" s="269"/>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0" t="s">
        <v>539</v>
      </c>
      <c r="B258" s="461"/>
      <c r="C258" s="461"/>
      <c r="D258" s="461"/>
      <c r="E258" s="462"/>
      <c r="F258" s="463"/>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c r="E261" s="269"/>
      <c r="F261" s="268" t="str">
        <f t="shared" si="4"/>
        <v>-</v>
      </c>
    </row>
    <row r="262" spans="1:6">
      <c r="A262" s="264" t="s">
        <v>3304</v>
      </c>
      <c r="B262" s="265" t="s">
        <v>3306</v>
      </c>
      <c r="C262" s="266">
        <v>250</v>
      </c>
      <c r="D262" s="269">
        <v>23690</v>
      </c>
      <c r="E262" s="269">
        <v>34529</v>
      </c>
      <c r="F262" s="268">
        <f t="shared" si="4"/>
        <v>145.75348248205995</v>
      </c>
    </row>
    <row r="263" spans="1:6">
      <c r="A263" s="264" t="s">
        <v>3307</v>
      </c>
      <c r="B263" s="265" t="s">
        <v>3308</v>
      </c>
      <c r="C263" s="266">
        <v>251</v>
      </c>
      <c r="D263" s="269"/>
      <c r="E263" s="269"/>
      <c r="F263" s="268" t="str">
        <f t="shared" si="4"/>
        <v>-</v>
      </c>
    </row>
    <row r="264" spans="1:6">
      <c r="A264" s="264" t="s">
        <v>3307</v>
      </c>
      <c r="B264" s="265" t="s">
        <v>3309</v>
      </c>
      <c r="C264" s="266">
        <v>252</v>
      </c>
      <c r="D264" s="269">
        <v>22320</v>
      </c>
      <c r="E264" s="269">
        <v>18852</v>
      </c>
      <c r="F264" s="268">
        <f t="shared" si="4"/>
        <v>84.462365591397841</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c r="E281" s="269"/>
      <c r="F281" s="268" t="str">
        <f t="shared" si="4"/>
        <v>-</v>
      </c>
    </row>
    <row r="282" spans="1:6">
      <c r="A282" s="264" t="s">
        <v>3310</v>
      </c>
      <c r="B282" s="265" t="s">
        <v>3312</v>
      </c>
      <c r="C282" s="266">
        <v>270</v>
      </c>
      <c r="D282" s="269">
        <v>1072722</v>
      </c>
      <c r="E282" s="269">
        <v>993837</v>
      </c>
      <c r="F282" s="268">
        <f t="shared" si="4"/>
        <v>92.646277413905935</v>
      </c>
    </row>
    <row r="283" spans="1:6">
      <c r="A283" s="264" t="s">
        <v>3313</v>
      </c>
      <c r="B283" s="265" t="s">
        <v>3314</v>
      </c>
      <c r="C283" s="266">
        <v>271</v>
      </c>
      <c r="D283" s="269"/>
      <c r="E283" s="269"/>
      <c r="F283" s="268" t="str">
        <f t="shared" si="4"/>
        <v>-</v>
      </c>
    </row>
    <row r="284" spans="1:6">
      <c r="A284" s="264" t="s">
        <v>3313</v>
      </c>
      <c r="B284" s="265" t="s">
        <v>3315</v>
      </c>
      <c r="C284" s="266">
        <v>272</v>
      </c>
      <c r="D284" s="269"/>
      <c r="E284" s="269"/>
      <c r="F284" s="268" t="str">
        <f t="shared" si="4"/>
        <v>-</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1118732</v>
      </c>
      <c r="E310" s="282">
        <f>SUM(E259:E309)</f>
        <v>1047218</v>
      </c>
      <c r="F310" s="279" t="s">
        <v>1115</v>
      </c>
    </row>
    <row r="311" spans="1:7"/>
    <row r="312" spans="1:7" s="13" customFormat="1" ht="25.5" customHeight="1">
      <c r="A312" s="14" t="s">
        <v>850</v>
      </c>
      <c r="B312" s="14"/>
      <c r="C312" s="423" t="s">
        <v>3692</v>
      </c>
      <c r="D312" s="423"/>
      <c r="E312" s="14"/>
      <c r="F312" s="14"/>
      <c r="G312" s="18"/>
    </row>
    <row r="313" spans="1:7" s="13" customFormat="1" ht="15" customHeight="1">
      <c r="A313" s="14" t="str">
        <f>IF(RefStr!H25&lt;&gt;"", "Osoba za kontaktiranje: " &amp; RefStr!H25,"Osoba za kontaktiranje: _________________________________________")</f>
        <v>Osoba za kontaktiranje: Mandica Hrvoj</v>
      </c>
      <c r="B313" s="14"/>
      <c r="C313" s="196"/>
      <c r="D313" s="196"/>
      <c r="E313" s="14"/>
      <c r="F313" s="14"/>
      <c r="G313" s="18"/>
    </row>
    <row r="314" spans="1:7" s="13" customFormat="1" ht="15" customHeight="1">
      <c r="A314" s="14" t="str">
        <f>IF(RefStr!H27="","Telefon za kontakt: _________________","Telefon za kontakt: " &amp; RefStr!H27)</f>
        <v>Telefon za kontakt: 053560142</v>
      </c>
      <c r="B314" s="14"/>
      <c r="E314" s="14"/>
      <c r="F314" s="14"/>
      <c r="G314" s="18"/>
    </row>
    <row r="315" spans="1:7" s="13" customFormat="1" ht="15" customHeight="1">
      <c r="A315" s="14" t="str">
        <f>IF(RefStr!H33="","Odgovorna osoba: _____________________________","Odgovorna osoba: " &amp; RefStr!H33)</f>
        <v>Odgovorna osoba: Ivica Radošević</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ROUND(Bil!A1,0)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89" activePane="bottomLeft" state="frozen"/>
      <selection activeCell="D7" sqref="D7"/>
      <selection pane="bottomLeft" activeCell="D111" sqref="D11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597</v>
      </c>
      <c r="B1" s="466"/>
      <c r="C1" s="477" t="s">
        <v>423</v>
      </c>
      <c r="D1" s="477"/>
    </row>
    <row r="2" spans="1:6" s="3" customFormat="1" ht="39.75"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32" t="str">
        <f xml:space="preserve"> "RKP: " &amp; TEXT(INT(VALUE(RefStr!B6)),"00000") &amp; ",  " &amp; "MB: " &amp; TEXT(INT(VALUE(RefStr!B8)), "00000000") &amp; "  " &amp; RefStr!B10</f>
        <v>RKP: 08738,  MB: 03315550  O.Š. dr. Jure Turića</v>
      </c>
      <c r="C4" s="433"/>
      <c r="D4" s="433"/>
      <c r="E4" s="433"/>
      <c r="F4" s="433"/>
    </row>
    <row r="5" spans="1:6" s="4" customFormat="1" ht="15" customHeight="1">
      <c r="A5" s="54"/>
      <c r="B5" s="432" t="str">
        <f>RefStr!B12 &amp; " " &amp; RefStr!C12 &amp; ", " &amp; RefStr!B14</f>
        <v>53000 Gospić, Miroslava Kraljevića 15</v>
      </c>
      <c r="C5" s="433"/>
      <c r="D5" s="433"/>
      <c r="E5" s="433"/>
      <c r="F5" s="433"/>
    </row>
    <row r="6" spans="1:6" s="4" customFormat="1" ht="15" customHeight="1">
      <c r="A6" s="55"/>
      <c r="B6" s="434" t="str">
        <f xml:space="preserve"> "Razina: " &amp; RefStr!B16 &amp; ", Razdjel: " &amp; TEXT(INT(VALUE(RefStr!B20)), "000")</f>
        <v>Razina: 31, Razdjel: 000</v>
      </c>
      <c r="C6" s="435"/>
      <c r="D6" s="435"/>
      <c r="E6" s="435"/>
      <c r="F6" s="435"/>
    </row>
    <row r="7" spans="1:6" s="4" customFormat="1" ht="15" customHeight="1">
      <c r="A7" s="55"/>
      <c r="B7" s="434" t="str">
        <f>"Djelatnost: " &amp; RefStr!B18 &amp; " " &amp; RefStr!C18</f>
        <v>Djelatnost: 8520 Osnovno obrazovanje</v>
      </c>
      <c r="C7" s="435"/>
      <c r="D7" s="435"/>
      <c r="E7" s="435"/>
      <c r="F7" s="435"/>
    </row>
    <row r="8" spans="1:6" ht="12.75" customHeight="1">
      <c r="A8" s="2"/>
      <c r="B8" s="2"/>
      <c r="C8" s="2"/>
      <c r="D8" s="2"/>
    </row>
    <row r="9" spans="1:6" ht="12.7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149853</v>
      </c>
    </row>
    <row r="13" spans="1:6">
      <c r="A13" s="199"/>
      <c r="B13" s="200" t="s">
        <v>961</v>
      </c>
      <c r="C13" s="253">
        <v>2</v>
      </c>
      <c r="D13" s="256">
        <f>D14+D15+D24+D25</f>
        <v>4271563</v>
      </c>
    </row>
    <row r="14" spans="1:6">
      <c r="A14" s="199"/>
      <c r="B14" s="200" t="s">
        <v>3224</v>
      </c>
      <c r="C14" s="253">
        <v>3</v>
      </c>
      <c r="D14" s="257">
        <v>0</v>
      </c>
    </row>
    <row r="15" spans="1:6">
      <c r="A15" s="199" t="s">
        <v>4270</v>
      </c>
      <c r="B15" s="200" t="s">
        <v>962</v>
      </c>
      <c r="C15" s="253">
        <v>4</v>
      </c>
      <c r="D15" s="256">
        <f>SUM(D16:D23)</f>
        <v>4219531</v>
      </c>
    </row>
    <row r="16" spans="1:6">
      <c r="A16" s="201" t="s">
        <v>4271</v>
      </c>
      <c r="B16" s="202" t="s">
        <v>4272</v>
      </c>
      <c r="C16" s="253">
        <v>5</v>
      </c>
      <c r="D16" s="257">
        <v>3001470</v>
      </c>
    </row>
    <row r="17" spans="1:4">
      <c r="A17" s="201" t="s">
        <v>4273</v>
      </c>
      <c r="B17" s="202" t="s">
        <v>4274</v>
      </c>
      <c r="C17" s="253">
        <v>6</v>
      </c>
      <c r="D17" s="257">
        <v>1021536</v>
      </c>
    </row>
    <row r="18" spans="1:4">
      <c r="A18" s="201" t="s">
        <v>4275</v>
      </c>
      <c r="B18" s="202" t="s">
        <v>4276</v>
      </c>
      <c r="C18" s="253">
        <v>7</v>
      </c>
      <c r="D18" s="257">
        <v>14551</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v>170568</v>
      </c>
    </row>
    <row r="22" spans="1:4">
      <c r="A22" s="201" t="s">
        <v>4281</v>
      </c>
      <c r="B22" s="202" t="s">
        <v>3596</v>
      </c>
      <c r="C22" s="253">
        <v>11</v>
      </c>
      <c r="D22" s="257"/>
    </row>
    <row r="23" spans="1:4">
      <c r="A23" s="201" t="s">
        <v>4282</v>
      </c>
      <c r="B23" s="202" t="s">
        <v>1624</v>
      </c>
      <c r="C23" s="253">
        <v>12</v>
      </c>
      <c r="D23" s="257">
        <v>11406</v>
      </c>
    </row>
    <row r="24" spans="1:4">
      <c r="A24" s="199" t="s">
        <v>1625</v>
      </c>
      <c r="B24" s="200" t="s">
        <v>1626</v>
      </c>
      <c r="C24" s="253">
        <v>13</v>
      </c>
      <c r="D24" s="257">
        <v>52032</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3427579</v>
      </c>
    </row>
    <row r="32" spans="1:4">
      <c r="A32" s="201"/>
      <c r="B32" s="200" t="s">
        <v>3224</v>
      </c>
      <c r="C32" s="253">
        <v>21</v>
      </c>
      <c r="D32" s="257"/>
    </row>
    <row r="33" spans="1:4">
      <c r="A33" s="199" t="s">
        <v>4270</v>
      </c>
      <c r="B33" s="200" t="s">
        <v>965</v>
      </c>
      <c r="C33" s="253">
        <v>22</v>
      </c>
      <c r="D33" s="256">
        <f>SUM(D34:D41)</f>
        <v>3307589</v>
      </c>
    </row>
    <row r="34" spans="1:4">
      <c r="A34" s="201" t="s">
        <v>4271</v>
      </c>
      <c r="B34" s="202" t="s">
        <v>4272</v>
      </c>
      <c r="C34" s="253">
        <v>23</v>
      </c>
      <c r="D34" s="257">
        <v>2280738</v>
      </c>
    </row>
    <row r="35" spans="1:4">
      <c r="A35" s="201" t="s">
        <v>4273</v>
      </c>
      <c r="B35" s="202" t="s">
        <v>4274</v>
      </c>
      <c r="C35" s="253">
        <v>24</v>
      </c>
      <c r="D35" s="257">
        <v>802899</v>
      </c>
    </row>
    <row r="36" spans="1:4">
      <c r="A36" s="201" t="s">
        <v>4275</v>
      </c>
      <c r="B36" s="202" t="s">
        <v>4276</v>
      </c>
      <c r="C36" s="253">
        <v>25</v>
      </c>
      <c r="D36" s="257">
        <v>1309</v>
      </c>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v>165012</v>
      </c>
    </row>
    <row r="40" spans="1:4">
      <c r="A40" s="201" t="s">
        <v>4281</v>
      </c>
      <c r="B40" s="202" t="s">
        <v>3596</v>
      </c>
      <c r="C40" s="253">
        <v>29</v>
      </c>
      <c r="D40" s="257"/>
    </row>
    <row r="41" spans="1:4">
      <c r="A41" s="201" t="s">
        <v>4282</v>
      </c>
      <c r="B41" s="202" t="s">
        <v>1624</v>
      </c>
      <c r="C41" s="253">
        <v>30</v>
      </c>
      <c r="D41" s="257">
        <v>57631</v>
      </c>
    </row>
    <row r="42" spans="1:4">
      <c r="A42" s="204" t="s">
        <v>1625</v>
      </c>
      <c r="B42" s="200" t="s">
        <v>1626</v>
      </c>
      <c r="C42" s="253">
        <v>31</v>
      </c>
      <c r="D42" s="257">
        <v>119990</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993837</v>
      </c>
    </row>
    <row r="50" spans="1:4">
      <c r="A50" s="207"/>
      <c r="B50" s="200" t="s">
        <v>968</v>
      </c>
      <c r="C50" s="253">
        <v>39</v>
      </c>
      <c r="D50" s="256">
        <f>D51+D56+D97+D102</f>
        <v>0</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0</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0</v>
      </c>
    </row>
    <row r="63" spans="1:4">
      <c r="A63" s="201"/>
      <c r="B63" s="202" t="s">
        <v>469</v>
      </c>
      <c r="C63" s="253">
        <v>52</v>
      </c>
      <c r="D63" s="257"/>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993836</v>
      </c>
    </row>
    <row r="109" spans="1:4">
      <c r="A109" s="201"/>
      <c r="B109" s="209" t="s">
        <v>3224</v>
      </c>
      <c r="C109" s="253">
        <v>98</v>
      </c>
      <c r="D109" s="257">
        <v>0</v>
      </c>
    </row>
    <row r="110" spans="1:4">
      <c r="A110" s="201" t="s">
        <v>4270</v>
      </c>
      <c r="B110" s="209" t="s">
        <v>3932</v>
      </c>
      <c r="C110" s="253">
        <v>99</v>
      </c>
      <c r="D110" s="257">
        <v>993836</v>
      </c>
    </row>
    <row r="111" spans="1:4">
      <c r="A111" s="201" t="s">
        <v>1625</v>
      </c>
      <c r="B111" s="209" t="s">
        <v>1626</v>
      </c>
      <c r="C111" s="253">
        <v>100</v>
      </c>
      <c r="D111" s="257"/>
    </row>
    <row r="112" spans="1:4">
      <c r="A112" s="210" t="s">
        <v>550</v>
      </c>
      <c r="B112" s="211" t="s">
        <v>473</v>
      </c>
      <c r="C112" s="254">
        <v>101</v>
      </c>
      <c r="D112" s="258"/>
    </row>
    <row r="113" spans="1:7"/>
    <row r="114" spans="1:7" s="13" customFormat="1" ht="25.5" customHeight="1">
      <c r="A114" s="14" t="s">
        <v>850</v>
      </c>
      <c r="B114" s="14"/>
      <c r="C114" s="423" t="s">
        <v>3692</v>
      </c>
      <c r="D114" s="423"/>
      <c r="E114" s="14"/>
      <c r="F114" s="14"/>
      <c r="G114" s="18"/>
    </row>
    <row r="115" spans="1:7" s="13" customFormat="1" ht="15" customHeight="1">
      <c r="A115" s="14" t="str">
        <f>IF(RefStr!H25&lt;&gt;"", "Osoba za kontaktiranje: " &amp; RefStr!H25,"Osoba za kontaktiranje: _________________________________________")</f>
        <v>Osoba za kontaktiranje: Mandica Hrvoj</v>
      </c>
      <c r="B115" s="14"/>
      <c r="C115" s="196"/>
      <c r="D115" s="196"/>
      <c r="E115" s="14"/>
      <c r="F115" s="14"/>
      <c r="G115" s="18"/>
    </row>
    <row r="116" spans="1:7" s="13" customFormat="1" ht="15" customHeight="1">
      <c r="A116" s="14" t="str">
        <f>IF(RefStr!H27="","Telefon za kontakt: _________________","Telefon za kontakt: " &amp; RefStr!H27)</f>
        <v>Telefon za kontakt: 053560142</v>
      </c>
      <c r="B116" s="14"/>
      <c r="E116" s="14"/>
      <c r="F116" s="14"/>
      <c r="G116" s="18"/>
    </row>
    <row r="117" spans="1:7" s="13" customFormat="1" ht="15" customHeight="1">
      <c r="A117" s="14" t="str">
        <f>IF(RefStr!H33="","Odgovorna osoba: _____________________________","Odgovorna osoba: " &amp; RefStr!H33)</f>
        <v>Odgovorna osoba: Ivica Radošević</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ROUND(Obv!A1,0)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256" activePane="bottomLeft" state="frozen"/>
      <selection activeCell="A161" sqref="A161"/>
      <selection pane="bottomLeft" activeCell="C172" sqref="C172"/>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3</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8738</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11590297</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11590297</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11590297</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11590297</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3</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Pozor!</v>
      </c>
      <c r="C172" s="246" t="s">
        <v>778</v>
      </c>
      <c r="D172" s="223">
        <v>-151</v>
      </c>
      <c r="E172" s="214" t="s">
        <v>2284</v>
      </c>
      <c r="F172" s="97">
        <f t="shared" si="21"/>
        <v>1</v>
      </c>
      <c r="G172" s="50">
        <f>IF(AND(PRRAS!D192&gt;0,SUM(PRRAS!D695:D697)=0),1,0)</f>
        <v>1</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1</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Pozor!</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1</v>
      </c>
      <c r="G176" s="50">
        <f>IF(AND(PRRAS!D223&gt;0,PRRAS!D731=0),1,0)</f>
        <v>1</v>
      </c>
      <c r="H176" s="50">
        <f>IF(AND(PRRAS!E223&gt;0,PRRAS!E731=0),1,0)</f>
        <v>1</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Željka</cp:lastModifiedBy>
  <cp:lastPrinted>2016-02-18T11:12:55Z</cp:lastPrinted>
  <dcterms:created xsi:type="dcterms:W3CDTF">2001-11-21T09:32:18Z</dcterms:created>
  <dcterms:modified xsi:type="dcterms:W3CDTF">2016-03-02T08:17:25Z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